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tercio.rabelo\Downloads\"/>
    </mc:Choice>
  </mc:AlternateContent>
  <xr:revisionPtr revIDLastSave="0" documentId="8_{A3148D93-303D-4196-A035-78E25CFA7258}" xr6:coauthVersionLast="47" xr6:coauthVersionMax="47" xr10:uidLastSave="{00000000-0000-0000-0000-000000000000}"/>
  <bookViews>
    <workbookView xWindow="-28920" yWindow="1650" windowWidth="29040" windowHeight="15720" tabRatio="814" xr2:uid="{00000000-000D-0000-FFFF-FFFF00000000}"/>
  </bookViews>
  <sheets>
    <sheet name="MENU" sheetId="19" r:id="rId1"/>
    <sheet name="Todos os entes (exceto estatal)" sheetId="5" r:id="rId2"/>
    <sheet name="Estatais Independentes" sheetId="13" r:id="rId3"/>
    <sheet name="Consórcios e Est. Dependentes" sheetId="11" r:id="rId4"/>
    <sheet name="Cálculos" sheetId="8" r:id="rId5"/>
    <sheet name="Unidades" sheetId="10" r:id="rId6"/>
    <sheet name="Todas Unidades" sheetId="18" r:id="rId7"/>
    <sheet name="Unidade- Estatal indp" sheetId="15" r:id="rId8"/>
    <sheet name="Unid Cons Est" sheetId="14" r:id="rId9"/>
    <sheet name="Planilha1" sheetId="7" state="hidden" r:id="rId10"/>
    <sheet name="Listas" sheetId="6" r:id="rId11"/>
    <sheet name="uf_municipios" sheetId="9" state="hidden" r:id="rId12"/>
  </sheets>
  <definedNames>
    <definedName name="_xlnm._FilterDatabase" localSheetId="3" hidden="1">'Consórcios e Est. Dependentes'!$A$11:$W$149</definedName>
    <definedName name="_xlnm._FilterDatabase" localSheetId="2" hidden="1">'Estatais Independentes'!$A$11:$W$134</definedName>
    <definedName name="_xlnm._FilterDatabase" localSheetId="1" hidden="1">'Todos os entes (exceto estatal)'!$A$11:$W$215</definedName>
    <definedName name="_xlnm._FilterDatabase" localSheetId="11" hidden="1">uf_municipios!$A$1:$E$5571</definedName>
    <definedName name="_xlnm._FilterDatabase" localSheetId="8" hidden="1">'Unid Cons Est'!$A$1:$E$3</definedName>
    <definedName name="_xlnm._FilterDatabase" localSheetId="7" hidden="1">'Unidade- Estatal indp'!$A$1:$E$11</definedName>
    <definedName name="_xlnm._FilterDatabase" localSheetId="5" hidden="1">Unidades!$A$1:$E$1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11" l="1"/>
  <c r="V7" i="13"/>
  <c r="B42" i="6"/>
  <c r="D42" i="6"/>
  <c r="E42" i="6"/>
  <c r="C42" i="6"/>
  <c r="F104" i="11"/>
  <c r="E104" i="11"/>
  <c r="D104" i="11"/>
  <c r="F103" i="11"/>
  <c r="E103" i="11"/>
  <c r="D103" i="11"/>
  <c r="F102" i="11"/>
  <c r="E102" i="11"/>
  <c r="D102" i="11"/>
  <c r="F101" i="11"/>
  <c r="E101" i="11"/>
  <c r="D101" i="11"/>
  <c r="F100" i="11"/>
  <c r="E100" i="11"/>
  <c r="D100" i="11"/>
  <c r="F99" i="11"/>
  <c r="E99" i="11"/>
  <c r="D99" i="11"/>
  <c r="F96" i="11"/>
  <c r="E96" i="11"/>
  <c r="D96" i="11"/>
  <c r="F95" i="11"/>
  <c r="E95" i="11"/>
  <c r="D95" i="11"/>
  <c r="F94" i="11"/>
  <c r="E94" i="11"/>
  <c r="D94" i="11"/>
  <c r="F91" i="11"/>
  <c r="E91" i="11"/>
  <c r="D91" i="11"/>
  <c r="F90" i="11"/>
  <c r="E90" i="11"/>
  <c r="D90" i="11"/>
  <c r="F89" i="11"/>
  <c r="E89" i="11"/>
  <c r="D89" i="11"/>
  <c r="F88" i="11"/>
  <c r="E88" i="11"/>
  <c r="D88" i="11"/>
  <c r="F87" i="11"/>
  <c r="E87" i="11"/>
  <c r="D87" i="11"/>
  <c r="F84" i="11"/>
  <c r="E84" i="11"/>
  <c r="D84" i="11"/>
  <c r="F83" i="11"/>
  <c r="E83" i="11"/>
  <c r="D83" i="11"/>
  <c r="F82" i="11"/>
  <c r="E82" i="11"/>
  <c r="D82" i="11"/>
  <c r="F81" i="11"/>
  <c r="E81" i="11"/>
  <c r="D81" i="11"/>
  <c r="F80" i="11"/>
  <c r="E80" i="11"/>
  <c r="D80" i="11"/>
  <c r="F79" i="11"/>
  <c r="E79" i="11"/>
  <c r="D79" i="11"/>
  <c r="F78" i="11"/>
  <c r="E78" i="11"/>
  <c r="D78" i="11"/>
  <c r="F77" i="11"/>
  <c r="E77" i="11"/>
  <c r="D77" i="11"/>
  <c r="F76" i="11"/>
  <c r="E76" i="11"/>
  <c r="D76" i="11"/>
  <c r="F73" i="11"/>
  <c r="E73" i="11"/>
  <c r="D73" i="11"/>
  <c r="F72" i="11"/>
  <c r="E72" i="11"/>
  <c r="D72" i="11"/>
  <c r="F69" i="11"/>
  <c r="E69" i="11"/>
  <c r="D69" i="11"/>
  <c r="F66" i="11"/>
  <c r="E66" i="11"/>
  <c r="D66" i="11"/>
  <c r="F65" i="11"/>
  <c r="E65" i="11"/>
  <c r="D65" i="11"/>
  <c r="F64" i="11"/>
  <c r="E64" i="11"/>
  <c r="D64" i="11"/>
  <c r="H139" i="11"/>
  <c r="H136" i="11"/>
  <c r="H135" i="11"/>
  <c r="H129" i="11"/>
  <c r="H128" i="11"/>
  <c r="H122" i="11"/>
  <c r="H114" i="11"/>
  <c r="H112" i="11"/>
  <c r="H111" i="11"/>
  <c r="H110" i="11"/>
  <c r="H60" i="11"/>
  <c r="H59" i="11"/>
  <c r="F57" i="11"/>
  <c r="E57" i="11"/>
  <c r="D57" i="11"/>
  <c r="F56" i="11"/>
  <c r="E56" i="11"/>
  <c r="D56" i="11"/>
  <c r="F53" i="11"/>
  <c r="E53" i="11"/>
  <c r="D53" i="11"/>
  <c r="F52" i="11"/>
  <c r="E52" i="11"/>
  <c r="D52" i="11"/>
  <c r="F49" i="11"/>
  <c r="E49" i="11"/>
  <c r="D49" i="11"/>
  <c r="F48" i="11"/>
  <c r="E48" i="11"/>
  <c r="D48" i="11"/>
  <c r="F47" i="11"/>
  <c r="E47" i="11"/>
  <c r="D47" i="11"/>
  <c r="F46" i="11"/>
  <c r="E46" i="11"/>
  <c r="D46" i="11"/>
  <c r="F45" i="11"/>
  <c r="E45" i="11"/>
  <c r="D45" i="11"/>
  <c r="F44" i="11"/>
  <c r="E44" i="11"/>
  <c r="D44" i="11"/>
  <c r="F41" i="11"/>
  <c r="E41" i="11"/>
  <c r="D41" i="11"/>
  <c r="F40" i="11"/>
  <c r="E40" i="11"/>
  <c r="D40" i="11"/>
  <c r="F39" i="11"/>
  <c r="E39" i="11"/>
  <c r="D39" i="11"/>
  <c r="F36" i="11"/>
  <c r="E36" i="11"/>
  <c r="D36" i="11"/>
  <c r="F35" i="11"/>
  <c r="E35" i="11"/>
  <c r="D35" i="11"/>
  <c r="F34" i="11"/>
  <c r="E34" i="11"/>
  <c r="D34" i="11"/>
  <c r="F31" i="11"/>
  <c r="E31" i="11"/>
  <c r="D31" i="11"/>
  <c r="F28" i="11"/>
  <c r="E28" i="11"/>
  <c r="D28" i="11"/>
  <c r="F27" i="11"/>
  <c r="E27" i="11"/>
  <c r="D27" i="11"/>
  <c r="F26" i="11"/>
  <c r="E26" i="11"/>
  <c r="D26" i="11"/>
  <c r="F25" i="11"/>
  <c r="E25" i="11"/>
  <c r="D25" i="11"/>
  <c r="F24" i="11"/>
  <c r="E24" i="11"/>
  <c r="D24" i="11"/>
  <c r="F23" i="11"/>
  <c r="E23" i="11"/>
  <c r="D23" i="11"/>
  <c r="F22" i="11"/>
  <c r="E22" i="11"/>
  <c r="D22" i="11"/>
  <c r="F21" i="11"/>
  <c r="E21" i="11"/>
  <c r="D21" i="11"/>
  <c r="F20" i="11"/>
  <c r="E20" i="11"/>
  <c r="D20" i="11"/>
  <c r="F17" i="11"/>
  <c r="E17" i="11"/>
  <c r="D17" i="11"/>
  <c r="F16" i="11"/>
  <c r="E16" i="11"/>
  <c r="D16" i="11"/>
  <c r="F15" i="11"/>
  <c r="E15" i="11"/>
  <c r="D15" i="11"/>
  <c r="H146" i="11"/>
  <c r="H144" i="11"/>
  <c r="H143" i="11"/>
  <c r="H137" i="11"/>
  <c r="H131" i="11"/>
  <c r="H130" i="11"/>
  <c r="H126" i="11"/>
  <c r="H124" i="11"/>
  <c r="H123" i="11"/>
  <c r="F14" i="11"/>
  <c r="E14" i="11"/>
  <c r="D14" i="11"/>
  <c r="O152" i="5"/>
  <c r="R78" i="13"/>
  <c r="Q45" i="13"/>
  <c r="Q46" i="13"/>
  <c r="P46" i="13"/>
  <c r="H46" i="13"/>
  <c r="R46" i="13" s="1"/>
  <c r="R46" i="5"/>
  <c r="Q46" i="5"/>
  <c r="P46" i="5"/>
  <c r="Q49" i="5"/>
  <c r="R152" i="5"/>
  <c r="Q152" i="5"/>
  <c r="P152" i="5"/>
  <c r="R153" i="5"/>
  <c r="Q153" i="5"/>
  <c r="P153" i="5"/>
  <c r="O153" i="5"/>
  <c r="R145" i="5"/>
  <c r="Q145" i="5"/>
  <c r="P145" i="5"/>
  <c r="O145" i="5"/>
  <c r="R50" i="5"/>
  <c r="Q50" i="5"/>
  <c r="P50" i="5"/>
  <c r="H101" i="13"/>
  <c r="N101" i="13" s="1"/>
  <c r="H100" i="13"/>
  <c r="N100" i="13" s="1"/>
  <c r="H99" i="13"/>
  <c r="N99" i="13" s="1"/>
  <c r="H98" i="13"/>
  <c r="N98" i="13" s="1"/>
  <c r="H97" i="13"/>
  <c r="N97" i="13" s="1"/>
  <c r="H96" i="13"/>
  <c r="N96" i="13" s="1"/>
  <c r="H88" i="13"/>
  <c r="N88" i="13" s="1"/>
  <c r="H87" i="13"/>
  <c r="N87" i="13" s="1"/>
  <c r="H86" i="13"/>
  <c r="N86" i="13" s="1"/>
  <c r="H85" i="13"/>
  <c r="N85" i="13" s="1"/>
  <c r="H84" i="13"/>
  <c r="N84" i="13" s="1"/>
  <c r="H81" i="13"/>
  <c r="R81" i="13" s="1"/>
  <c r="H80" i="13"/>
  <c r="R80" i="13" s="1"/>
  <c r="H79" i="13"/>
  <c r="O79" i="13" s="1"/>
  <c r="H78" i="13"/>
  <c r="N78" i="13" s="1"/>
  <c r="H77" i="13"/>
  <c r="H76" i="13"/>
  <c r="N76" i="13" s="1"/>
  <c r="H75" i="13"/>
  <c r="N75" i="13" s="1"/>
  <c r="H74" i="13"/>
  <c r="N74" i="13" s="1"/>
  <c r="H73" i="13"/>
  <c r="N73" i="13" s="1"/>
  <c r="H63" i="13"/>
  <c r="P63" i="13" s="1"/>
  <c r="H62" i="13"/>
  <c r="R62" i="13" s="1"/>
  <c r="H61" i="13"/>
  <c r="R61" i="13" s="1"/>
  <c r="H58" i="13"/>
  <c r="R58" i="13" s="1"/>
  <c r="H57" i="13"/>
  <c r="P57" i="13" s="1"/>
  <c r="H56" i="13"/>
  <c r="R56" i="13" s="1"/>
  <c r="H55" i="13"/>
  <c r="R55" i="13" s="1"/>
  <c r="H54" i="13"/>
  <c r="N54" i="13" s="1"/>
  <c r="H53" i="13"/>
  <c r="Q53" i="13" s="1"/>
  <c r="H50" i="13"/>
  <c r="R50" i="13" s="1"/>
  <c r="H49" i="13"/>
  <c r="R49" i="13" s="1"/>
  <c r="E41" i="13"/>
  <c r="G41" i="13"/>
  <c r="G42" i="13"/>
  <c r="G43" i="13"/>
  <c r="G44" i="13"/>
  <c r="G45" i="13"/>
  <c r="G46" i="13"/>
  <c r="G40" i="13"/>
  <c r="E40" i="13"/>
  <c r="D36" i="13"/>
  <c r="E36" i="13"/>
  <c r="F36" i="13"/>
  <c r="G36" i="13"/>
  <c r="D37" i="13"/>
  <c r="E37" i="13"/>
  <c r="F37" i="13"/>
  <c r="G37" i="13"/>
  <c r="G35" i="13"/>
  <c r="F35" i="13"/>
  <c r="E35" i="13"/>
  <c r="D35" i="13"/>
  <c r="D21" i="13"/>
  <c r="E21" i="13"/>
  <c r="F21" i="13"/>
  <c r="G21" i="13"/>
  <c r="D22" i="13"/>
  <c r="E22" i="13"/>
  <c r="F22" i="13"/>
  <c r="G22" i="13"/>
  <c r="D23" i="13"/>
  <c r="E23" i="13"/>
  <c r="F23" i="13"/>
  <c r="G23" i="13"/>
  <c r="D24" i="13"/>
  <c r="E24" i="13"/>
  <c r="F24" i="13"/>
  <c r="G24" i="13"/>
  <c r="D25" i="13"/>
  <c r="E25" i="13"/>
  <c r="F25" i="13"/>
  <c r="G25" i="13"/>
  <c r="D26" i="13"/>
  <c r="E26" i="13"/>
  <c r="F26" i="13"/>
  <c r="G26" i="13"/>
  <c r="D27" i="13"/>
  <c r="E27" i="13"/>
  <c r="F27" i="13"/>
  <c r="G27" i="13"/>
  <c r="D28" i="13"/>
  <c r="E28" i="13"/>
  <c r="F28" i="13"/>
  <c r="G28" i="13"/>
  <c r="G20" i="13"/>
  <c r="F20" i="13"/>
  <c r="E20" i="13"/>
  <c r="D20" i="13"/>
  <c r="D15" i="13"/>
  <c r="E15" i="13"/>
  <c r="F15" i="13"/>
  <c r="G15" i="13"/>
  <c r="D16" i="13"/>
  <c r="E16" i="13"/>
  <c r="F16" i="13"/>
  <c r="G16" i="13"/>
  <c r="D17" i="13"/>
  <c r="E17" i="13"/>
  <c r="F17" i="13"/>
  <c r="G17" i="13"/>
  <c r="G14" i="13"/>
  <c r="F14" i="13"/>
  <c r="E14" i="13"/>
  <c r="D14" i="13"/>
  <c r="H152" i="5"/>
  <c r="N153" i="5" s="1"/>
  <c r="H153" i="5"/>
  <c r="H145" i="5"/>
  <c r="N145" i="5" s="1"/>
  <c r="H137" i="5"/>
  <c r="R137" i="5" s="1"/>
  <c r="H50" i="5"/>
  <c r="N50" i="5" s="1"/>
  <c r="H12" i="8"/>
  <c r="R118" i="11"/>
  <c r="Q118" i="11"/>
  <c r="R117" i="11"/>
  <c r="Q117" i="11"/>
  <c r="R116" i="11"/>
  <c r="Q116" i="11"/>
  <c r="R107" i="11"/>
  <c r="Q107" i="11"/>
  <c r="P107" i="11"/>
  <c r="O107" i="11"/>
  <c r="V12" i="8"/>
  <c r="F6" i="13"/>
  <c r="F8" i="13"/>
  <c r="F5" i="13"/>
  <c r="A16" i="8"/>
  <c r="C16" i="8" s="1"/>
  <c r="F8" i="11"/>
  <c r="F6" i="11"/>
  <c r="F5" i="11"/>
  <c r="F5" i="5"/>
  <c r="F8" i="5"/>
  <c r="F6" i="5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K136" i="13"/>
  <c r="J136" i="13"/>
  <c r="I136" i="13"/>
  <c r="R134" i="13"/>
  <c r="Q134" i="13"/>
  <c r="H134" i="13"/>
  <c r="P134" i="13" s="1"/>
  <c r="R133" i="13"/>
  <c r="Q133" i="13"/>
  <c r="H133" i="13"/>
  <c r="P133" i="13" s="1"/>
  <c r="R132" i="13"/>
  <c r="Q132" i="13"/>
  <c r="H132" i="13"/>
  <c r="P132" i="13" s="1"/>
  <c r="R131" i="13"/>
  <c r="Q131" i="13"/>
  <c r="H131" i="13"/>
  <c r="P131" i="13" s="1"/>
  <c r="R130" i="13"/>
  <c r="Q130" i="13"/>
  <c r="H130" i="13"/>
  <c r="P130" i="13" s="1"/>
  <c r="R129" i="13"/>
  <c r="Q129" i="13"/>
  <c r="H129" i="13"/>
  <c r="O129" i="13" s="1"/>
  <c r="R128" i="13"/>
  <c r="Q128" i="13"/>
  <c r="H128" i="13"/>
  <c r="P128" i="13" s="1"/>
  <c r="R127" i="13"/>
  <c r="Q127" i="13"/>
  <c r="H127" i="13"/>
  <c r="N127" i="13" s="1"/>
  <c r="R126" i="13"/>
  <c r="Q126" i="13"/>
  <c r="H126" i="13"/>
  <c r="O126" i="13" s="1"/>
  <c r="R125" i="13"/>
  <c r="Q125" i="13"/>
  <c r="H125" i="13"/>
  <c r="P125" i="13" s="1"/>
  <c r="R124" i="13"/>
  <c r="Q124" i="13"/>
  <c r="H124" i="13"/>
  <c r="P124" i="13" s="1"/>
  <c r="R123" i="13"/>
  <c r="Q123" i="13"/>
  <c r="H123" i="13"/>
  <c r="P123" i="13" s="1"/>
  <c r="R122" i="13"/>
  <c r="Q122" i="13"/>
  <c r="H122" i="13"/>
  <c r="O122" i="13" s="1"/>
  <c r="R121" i="13"/>
  <c r="Q121" i="13"/>
  <c r="H121" i="13"/>
  <c r="P121" i="13" s="1"/>
  <c r="R120" i="13"/>
  <c r="Q120" i="13"/>
  <c r="H120" i="13"/>
  <c r="N120" i="13" s="1"/>
  <c r="R119" i="13"/>
  <c r="Q119" i="13"/>
  <c r="P119" i="13"/>
  <c r="H119" i="13"/>
  <c r="O119" i="13" s="1"/>
  <c r="R118" i="13"/>
  <c r="Q118" i="13"/>
  <c r="P118" i="13"/>
  <c r="H118" i="13"/>
  <c r="N118" i="13" s="1"/>
  <c r="R117" i="13"/>
  <c r="Q117" i="13"/>
  <c r="P117" i="13"/>
  <c r="H117" i="13"/>
  <c r="O117" i="13" s="1"/>
  <c r="R116" i="13"/>
  <c r="Q116" i="13"/>
  <c r="P116" i="13"/>
  <c r="H116" i="13"/>
  <c r="O116" i="13" s="1"/>
  <c r="R115" i="13"/>
  <c r="Q115" i="13"/>
  <c r="H115" i="13"/>
  <c r="P115" i="13" s="1"/>
  <c r="R114" i="13"/>
  <c r="Q114" i="13"/>
  <c r="H114" i="13"/>
  <c r="N114" i="13" s="1"/>
  <c r="R113" i="13"/>
  <c r="Q113" i="13"/>
  <c r="P113" i="13"/>
  <c r="H113" i="13"/>
  <c r="O113" i="13" s="1"/>
  <c r="R112" i="13"/>
  <c r="Q112" i="13"/>
  <c r="P112" i="13"/>
  <c r="H112" i="13"/>
  <c r="N112" i="13" s="1"/>
  <c r="R111" i="13"/>
  <c r="Q111" i="13"/>
  <c r="O111" i="13"/>
  <c r="H111" i="13"/>
  <c r="P111" i="13" s="1"/>
  <c r="R110" i="13"/>
  <c r="Q110" i="13"/>
  <c r="P110" i="13"/>
  <c r="O110" i="13"/>
  <c r="H110" i="13"/>
  <c r="N110" i="13" s="1"/>
  <c r="R109" i="13"/>
  <c r="Q109" i="13"/>
  <c r="P109" i="13"/>
  <c r="O109" i="13"/>
  <c r="H109" i="13"/>
  <c r="N109" i="13" s="1"/>
  <c r="R108" i="13"/>
  <c r="Q108" i="13"/>
  <c r="P108" i="13"/>
  <c r="O108" i="13"/>
  <c r="H108" i="13"/>
  <c r="N108" i="13" s="1"/>
  <c r="R107" i="13"/>
  <c r="Q107" i="13"/>
  <c r="P107" i="13"/>
  <c r="O107" i="13"/>
  <c r="H107" i="13"/>
  <c r="N107" i="13" s="1"/>
  <c r="R106" i="13"/>
  <c r="Q106" i="13"/>
  <c r="P106" i="13"/>
  <c r="H106" i="13"/>
  <c r="O106" i="13" s="1"/>
  <c r="R101" i="13"/>
  <c r="Q101" i="13"/>
  <c r="P101" i="13"/>
  <c r="O101" i="13"/>
  <c r="R100" i="13"/>
  <c r="Q100" i="13"/>
  <c r="P100" i="13"/>
  <c r="O100" i="13"/>
  <c r="R99" i="13"/>
  <c r="Q99" i="13"/>
  <c r="P99" i="13"/>
  <c r="O99" i="13"/>
  <c r="R98" i="13"/>
  <c r="Q98" i="13"/>
  <c r="P98" i="13"/>
  <c r="O98" i="13"/>
  <c r="R97" i="13"/>
  <c r="Q97" i="13"/>
  <c r="P97" i="13"/>
  <c r="O97" i="13"/>
  <c r="R96" i="13"/>
  <c r="Q96" i="13"/>
  <c r="P96" i="13"/>
  <c r="O96" i="13"/>
  <c r="R93" i="13"/>
  <c r="Q93" i="13"/>
  <c r="P93" i="13"/>
  <c r="O93" i="13"/>
  <c r="H93" i="13"/>
  <c r="N93" i="13" s="1"/>
  <c r="R92" i="13"/>
  <c r="Q92" i="13"/>
  <c r="P92" i="13"/>
  <c r="O92" i="13"/>
  <c r="H92" i="13"/>
  <c r="N92" i="13" s="1"/>
  <c r="R91" i="13"/>
  <c r="Q91" i="13"/>
  <c r="P91" i="13"/>
  <c r="O91" i="13"/>
  <c r="H91" i="13"/>
  <c r="N91" i="13" s="1"/>
  <c r="R88" i="13"/>
  <c r="Q88" i="13"/>
  <c r="P88" i="13"/>
  <c r="O88" i="13"/>
  <c r="R87" i="13"/>
  <c r="Q87" i="13"/>
  <c r="P87" i="13"/>
  <c r="O87" i="13"/>
  <c r="R86" i="13"/>
  <c r="Q86" i="13"/>
  <c r="P86" i="13"/>
  <c r="O86" i="13"/>
  <c r="R85" i="13"/>
  <c r="Q85" i="13"/>
  <c r="P85" i="13"/>
  <c r="O85" i="13"/>
  <c r="R84" i="13"/>
  <c r="Q84" i="13"/>
  <c r="P84" i="13"/>
  <c r="O84" i="13"/>
  <c r="Q78" i="13"/>
  <c r="P78" i="13"/>
  <c r="O78" i="13"/>
  <c r="R77" i="13"/>
  <c r="Q77" i="13"/>
  <c r="P77" i="13"/>
  <c r="O77" i="13"/>
  <c r="N77" i="13"/>
  <c r="R76" i="13"/>
  <c r="Q76" i="13"/>
  <c r="P76" i="13"/>
  <c r="O76" i="13"/>
  <c r="R75" i="13"/>
  <c r="Q75" i="13"/>
  <c r="P75" i="13"/>
  <c r="O75" i="13"/>
  <c r="R74" i="13"/>
  <c r="Q74" i="13"/>
  <c r="P74" i="13"/>
  <c r="O74" i="13"/>
  <c r="R73" i="13"/>
  <c r="Q73" i="13"/>
  <c r="P73" i="13"/>
  <c r="O73" i="13"/>
  <c r="Q72" i="13"/>
  <c r="Q71" i="13"/>
  <c r="Q70" i="13"/>
  <c r="H70" i="13"/>
  <c r="R70" i="13" s="1"/>
  <c r="R69" i="13"/>
  <c r="Q69" i="13"/>
  <c r="H69" i="13"/>
  <c r="N69" i="13" s="1"/>
  <c r="R66" i="13"/>
  <c r="P66" i="13"/>
  <c r="H66" i="13"/>
  <c r="N66" i="13" s="1"/>
  <c r="Q62" i="13"/>
  <c r="Q57" i="13"/>
  <c r="Q56" i="13"/>
  <c r="Q55" i="13"/>
  <c r="Q54" i="13"/>
  <c r="Q50" i="13"/>
  <c r="T31" i="13"/>
  <c r="R28" i="13"/>
  <c r="Q28" i="13"/>
  <c r="P28" i="13"/>
  <c r="O28" i="13"/>
  <c r="R27" i="13"/>
  <c r="Q27" i="13"/>
  <c r="P27" i="13"/>
  <c r="O27" i="13"/>
  <c r="R26" i="13"/>
  <c r="Q26" i="13"/>
  <c r="P26" i="13"/>
  <c r="O26" i="13"/>
  <c r="Q25" i="13"/>
  <c r="R24" i="13"/>
  <c r="Q24" i="13"/>
  <c r="P24" i="13"/>
  <c r="O24" i="13"/>
  <c r="R23" i="13"/>
  <c r="Q23" i="13"/>
  <c r="P23" i="13"/>
  <c r="O23" i="13"/>
  <c r="R22" i="13"/>
  <c r="Q22" i="13"/>
  <c r="P22" i="13"/>
  <c r="O22" i="13"/>
  <c r="R21" i="13"/>
  <c r="Q21" i="13"/>
  <c r="P21" i="13"/>
  <c r="O21" i="13"/>
  <c r="R20" i="13"/>
  <c r="Q20" i="13"/>
  <c r="P20" i="13"/>
  <c r="O20" i="13"/>
  <c r="R17" i="13"/>
  <c r="Q17" i="13"/>
  <c r="P17" i="13"/>
  <c r="O17" i="13"/>
  <c r="R16" i="13"/>
  <c r="Q16" i="13"/>
  <c r="P16" i="13"/>
  <c r="O16" i="13"/>
  <c r="R15" i="13"/>
  <c r="Q15" i="13"/>
  <c r="P15" i="13"/>
  <c r="O15" i="13"/>
  <c r="R14" i="13"/>
  <c r="Q14" i="13"/>
  <c r="P14" i="13"/>
  <c r="O14" i="13"/>
  <c r="G170" i="11"/>
  <c r="F170" i="11"/>
  <c r="G169" i="11"/>
  <c r="F169" i="11"/>
  <c r="G168" i="11"/>
  <c r="F168" i="11"/>
  <c r="G167" i="11"/>
  <c r="F167" i="11"/>
  <c r="G166" i="11"/>
  <c r="F166" i="11"/>
  <c r="G165" i="11"/>
  <c r="F165" i="11"/>
  <c r="G164" i="11"/>
  <c r="F164" i="11"/>
  <c r="G163" i="11"/>
  <c r="F163" i="11"/>
  <c r="G162" i="11"/>
  <c r="F162" i="11"/>
  <c r="G161" i="11"/>
  <c r="F161" i="11"/>
  <c r="G160" i="11"/>
  <c r="F160" i="11"/>
  <c r="G159" i="11"/>
  <c r="F159" i="11"/>
  <c r="G158" i="11"/>
  <c r="F158" i="11"/>
  <c r="G157" i="11"/>
  <c r="F157" i="11"/>
  <c r="G156" i="11"/>
  <c r="F156" i="11"/>
  <c r="G155" i="11"/>
  <c r="F155" i="11"/>
  <c r="K151" i="11"/>
  <c r="J151" i="11"/>
  <c r="I151" i="11"/>
  <c r="R149" i="11"/>
  <c r="Q149" i="11"/>
  <c r="P149" i="11"/>
  <c r="O149" i="11"/>
  <c r="N149" i="11"/>
  <c r="H149" i="11"/>
  <c r="R148" i="11"/>
  <c r="Q148" i="11"/>
  <c r="P148" i="11"/>
  <c r="O148" i="11"/>
  <c r="N148" i="11"/>
  <c r="H148" i="11"/>
  <c r="R147" i="11"/>
  <c r="Q147" i="11"/>
  <c r="P147" i="11"/>
  <c r="O147" i="11"/>
  <c r="N147" i="11"/>
  <c r="H147" i="11"/>
  <c r="R146" i="11"/>
  <c r="Q146" i="11"/>
  <c r="P146" i="11"/>
  <c r="O146" i="11"/>
  <c r="N146" i="11"/>
  <c r="R145" i="11"/>
  <c r="Q145" i="11"/>
  <c r="P145" i="11"/>
  <c r="O145" i="11"/>
  <c r="N145" i="11"/>
  <c r="H145" i="11"/>
  <c r="R144" i="11"/>
  <c r="Q144" i="11"/>
  <c r="P144" i="11"/>
  <c r="O144" i="11"/>
  <c r="N144" i="11"/>
  <c r="R143" i="11"/>
  <c r="Q143" i="11"/>
  <c r="P143" i="11"/>
  <c r="O143" i="11"/>
  <c r="N143" i="11"/>
  <c r="R142" i="11"/>
  <c r="Q142" i="11"/>
  <c r="P142" i="11"/>
  <c r="O142" i="11"/>
  <c r="N142" i="11"/>
  <c r="H142" i="11"/>
  <c r="R141" i="11"/>
  <c r="Q141" i="11"/>
  <c r="P141" i="11"/>
  <c r="O141" i="11"/>
  <c r="N141" i="11"/>
  <c r="H141" i="11"/>
  <c r="R140" i="11"/>
  <c r="Q140" i="11"/>
  <c r="P140" i="11"/>
  <c r="O140" i="11"/>
  <c r="N140" i="11"/>
  <c r="H140" i="11"/>
  <c r="R139" i="11"/>
  <c r="Q139" i="11"/>
  <c r="P139" i="11"/>
  <c r="O139" i="11"/>
  <c r="N139" i="11"/>
  <c r="R138" i="11"/>
  <c r="Q138" i="11"/>
  <c r="P138" i="11"/>
  <c r="O138" i="11"/>
  <c r="N138" i="11"/>
  <c r="H138" i="11"/>
  <c r="R137" i="11"/>
  <c r="Q137" i="11"/>
  <c r="P137" i="11"/>
  <c r="O137" i="11"/>
  <c r="N137" i="11"/>
  <c r="R136" i="11"/>
  <c r="Q136" i="11"/>
  <c r="P136" i="11"/>
  <c r="O136" i="11"/>
  <c r="N136" i="11"/>
  <c r="R135" i="11"/>
  <c r="Q135" i="11"/>
  <c r="P135" i="11"/>
  <c r="O135" i="11"/>
  <c r="N135" i="11"/>
  <c r="R134" i="11"/>
  <c r="Q134" i="11"/>
  <c r="P134" i="11"/>
  <c r="O134" i="11"/>
  <c r="N134" i="11"/>
  <c r="H134" i="11"/>
  <c r="R133" i="11"/>
  <c r="Q133" i="11"/>
  <c r="P133" i="11"/>
  <c r="O133" i="11"/>
  <c r="N133" i="11"/>
  <c r="H133" i="11"/>
  <c r="R132" i="11"/>
  <c r="Q132" i="11"/>
  <c r="P132" i="11"/>
  <c r="O132" i="11"/>
  <c r="N132" i="11"/>
  <c r="H132" i="11"/>
  <c r="R131" i="11"/>
  <c r="Q131" i="11"/>
  <c r="P131" i="11"/>
  <c r="O131" i="11"/>
  <c r="N131" i="11"/>
  <c r="R130" i="11"/>
  <c r="Q130" i="11"/>
  <c r="P130" i="11"/>
  <c r="O130" i="11"/>
  <c r="N130" i="11"/>
  <c r="R129" i="11"/>
  <c r="Q129" i="11"/>
  <c r="P129" i="11"/>
  <c r="O129" i="11"/>
  <c r="N129" i="11"/>
  <c r="R128" i="11"/>
  <c r="Q128" i="11"/>
  <c r="P128" i="11"/>
  <c r="O128" i="11"/>
  <c r="N128" i="11"/>
  <c r="R127" i="11"/>
  <c r="Q127" i="11"/>
  <c r="P127" i="11"/>
  <c r="O127" i="11"/>
  <c r="N127" i="11"/>
  <c r="H127" i="11"/>
  <c r="R126" i="11"/>
  <c r="Q126" i="11"/>
  <c r="P126" i="11"/>
  <c r="O126" i="11"/>
  <c r="N126" i="11"/>
  <c r="R125" i="11"/>
  <c r="Q125" i="11"/>
  <c r="P125" i="11"/>
  <c r="O125" i="11"/>
  <c r="N125" i="11"/>
  <c r="H125" i="11"/>
  <c r="R124" i="11"/>
  <c r="Q124" i="11"/>
  <c r="P124" i="11"/>
  <c r="O124" i="11"/>
  <c r="N124" i="11"/>
  <c r="R123" i="11"/>
  <c r="Q123" i="11"/>
  <c r="P123" i="11"/>
  <c r="O123" i="11"/>
  <c r="N123" i="11"/>
  <c r="R122" i="11"/>
  <c r="Q122" i="11"/>
  <c r="P122" i="11"/>
  <c r="O122" i="11"/>
  <c r="N122" i="11"/>
  <c r="R121" i="11"/>
  <c r="Q121" i="11"/>
  <c r="P121" i="11"/>
  <c r="O121" i="11"/>
  <c r="N121" i="11"/>
  <c r="H121" i="11"/>
  <c r="R115" i="11"/>
  <c r="Q115" i="11"/>
  <c r="P115" i="11"/>
  <c r="O115" i="11"/>
  <c r="N115" i="11"/>
  <c r="H115" i="11"/>
  <c r="R114" i="11"/>
  <c r="Q114" i="11"/>
  <c r="P114" i="11"/>
  <c r="O114" i="11"/>
  <c r="N114" i="11"/>
  <c r="R113" i="11"/>
  <c r="Q113" i="11"/>
  <c r="P113" i="11"/>
  <c r="O113" i="11"/>
  <c r="N113" i="11"/>
  <c r="H113" i="11"/>
  <c r="R112" i="11"/>
  <c r="Q112" i="11"/>
  <c r="P112" i="11"/>
  <c r="O112" i="11"/>
  <c r="N112" i="11"/>
  <c r="R111" i="11"/>
  <c r="Q111" i="11"/>
  <c r="P111" i="11"/>
  <c r="O111" i="11"/>
  <c r="N111" i="11"/>
  <c r="R110" i="11"/>
  <c r="Q110" i="11"/>
  <c r="P110" i="11"/>
  <c r="O110" i="11"/>
  <c r="N110" i="11"/>
  <c r="R109" i="11"/>
  <c r="Q109" i="11"/>
  <c r="P109" i="11"/>
  <c r="O109" i="11"/>
  <c r="N109" i="11"/>
  <c r="H109" i="11"/>
  <c r="R106" i="11"/>
  <c r="Q106" i="11"/>
  <c r="P106" i="11"/>
  <c r="O106" i="11"/>
  <c r="R105" i="11"/>
  <c r="Q105" i="11"/>
  <c r="P105" i="11"/>
  <c r="O105" i="11"/>
  <c r="R104" i="11"/>
  <c r="Q104" i="11"/>
  <c r="P104" i="11"/>
  <c r="O104" i="11"/>
  <c r="R103" i="11"/>
  <c r="Q103" i="11"/>
  <c r="P103" i="11"/>
  <c r="O103" i="11"/>
  <c r="R102" i="11"/>
  <c r="Q102" i="11"/>
  <c r="P102" i="11"/>
  <c r="O102" i="11"/>
  <c r="R101" i="11"/>
  <c r="Q101" i="11"/>
  <c r="P101" i="11"/>
  <c r="O101" i="11"/>
  <c r="R100" i="11"/>
  <c r="Q100" i="11"/>
  <c r="P100" i="11"/>
  <c r="O100" i="11"/>
  <c r="N100" i="11"/>
  <c r="R99" i="11"/>
  <c r="Q99" i="11"/>
  <c r="P99" i="11"/>
  <c r="O99" i="11"/>
  <c r="R98" i="11"/>
  <c r="Q98" i="11"/>
  <c r="P98" i="11"/>
  <c r="O98" i="11"/>
  <c r="R97" i="11"/>
  <c r="Q97" i="11"/>
  <c r="P97" i="11"/>
  <c r="O97" i="11"/>
  <c r="R96" i="11"/>
  <c r="Q96" i="11"/>
  <c r="P96" i="11"/>
  <c r="O96" i="11"/>
  <c r="R95" i="11"/>
  <c r="Q95" i="11"/>
  <c r="P95" i="11"/>
  <c r="O95" i="11"/>
  <c r="N95" i="11"/>
  <c r="R94" i="11"/>
  <c r="Q94" i="11"/>
  <c r="P94" i="11"/>
  <c r="O94" i="11"/>
  <c r="R93" i="11"/>
  <c r="Q93" i="11"/>
  <c r="P93" i="11"/>
  <c r="O93" i="11"/>
  <c r="R92" i="11"/>
  <c r="Q92" i="11"/>
  <c r="P92" i="11"/>
  <c r="O92" i="11"/>
  <c r="R91" i="11"/>
  <c r="Q91" i="11"/>
  <c r="P91" i="11"/>
  <c r="O91" i="11"/>
  <c r="R90" i="11"/>
  <c r="Q90" i="11"/>
  <c r="P90" i="11"/>
  <c r="O90" i="11"/>
  <c r="R89" i="11"/>
  <c r="Q89" i="11"/>
  <c r="P89" i="11"/>
  <c r="O89" i="11"/>
  <c r="R88" i="11"/>
  <c r="Q88" i="11"/>
  <c r="P88" i="11"/>
  <c r="O88" i="11"/>
  <c r="R87" i="11"/>
  <c r="Q87" i="11"/>
  <c r="P87" i="11"/>
  <c r="O87" i="11"/>
  <c r="R83" i="11"/>
  <c r="Q83" i="11"/>
  <c r="P83" i="11"/>
  <c r="O83" i="11"/>
  <c r="N83" i="11"/>
  <c r="R81" i="11"/>
  <c r="Q81" i="11"/>
  <c r="P81" i="11"/>
  <c r="O81" i="11"/>
  <c r="R80" i="11"/>
  <c r="Q80" i="11"/>
  <c r="P80" i="11"/>
  <c r="O80" i="11"/>
  <c r="R79" i="11"/>
  <c r="Q79" i="11"/>
  <c r="P79" i="11"/>
  <c r="O79" i="11"/>
  <c r="R78" i="11"/>
  <c r="Q78" i="11"/>
  <c r="P78" i="11"/>
  <c r="O78" i="11"/>
  <c r="N78" i="11"/>
  <c r="R77" i="11"/>
  <c r="Q77" i="11"/>
  <c r="P77" i="11"/>
  <c r="O77" i="11"/>
  <c r="R76" i="11"/>
  <c r="Q76" i="11"/>
  <c r="P76" i="11"/>
  <c r="O76" i="11"/>
  <c r="Q75" i="11"/>
  <c r="Q74" i="11"/>
  <c r="Q73" i="11"/>
  <c r="R72" i="11"/>
  <c r="Q72" i="11"/>
  <c r="R69" i="11"/>
  <c r="P69" i="11"/>
  <c r="R65" i="11"/>
  <c r="Q65" i="11"/>
  <c r="P65" i="11"/>
  <c r="O65" i="11"/>
  <c r="N65" i="11"/>
  <c r="R61" i="11"/>
  <c r="Q61" i="11"/>
  <c r="P61" i="11"/>
  <c r="O61" i="11"/>
  <c r="N61" i="11"/>
  <c r="H61" i="11"/>
  <c r="R60" i="11"/>
  <c r="Q60" i="11"/>
  <c r="P60" i="11"/>
  <c r="O60" i="11"/>
  <c r="N60" i="11"/>
  <c r="R59" i="11"/>
  <c r="Q59" i="11"/>
  <c r="P59" i="11"/>
  <c r="O59" i="11"/>
  <c r="N59" i="11"/>
  <c r="R58" i="11"/>
  <c r="Q58" i="11"/>
  <c r="P58" i="11"/>
  <c r="O58" i="11"/>
  <c r="N58" i="11"/>
  <c r="H58" i="11"/>
  <c r="Q57" i="11"/>
  <c r="R56" i="11"/>
  <c r="Q56" i="11"/>
  <c r="P56" i="11"/>
  <c r="O56" i="11"/>
  <c r="N56" i="11"/>
  <c r="Q53" i="11"/>
  <c r="R49" i="11"/>
  <c r="Q49" i="11"/>
  <c r="P49" i="11"/>
  <c r="Q48" i="11"/>
  <c r="R30" i="11"/>
  <c r="Q30" i="11"/>
  <c r="P30" i="11"/>
  <c r="O30" i="11"/>
  <c r="R29" i="11"/>
  <c r="Q29" i="11"/>
  <c r="P29" i="11"/>
  <c r="O29" i="11"/>
  <c r="R28" i="11"/>
  <c r="Q28" i="11"/>
  <c r="P28" i="11"/>
  <c r="O28" i="11"/>
  <c r="R27" i="11"/>
  <c r="Q27" i="11"/>
  <c r="P27" i="11"/>
  <c r="O27" i="11"/>
  <c r="R26" i="11"/>
  <c r="Q26" i="11"/>
  <c r="P26" i="11"/>
  <c r="O26" i="11"/>
  <c r="R25" i="11"/>
  <c r="Q25" i="11"/>
  <c r="P25" i="11"/>
  <c r="O25" i="11"/>
  <c r="N25" i="11"/>
  <c r="R24" i="11"/>
  <c r="Q24" i="11"/>
  <c r="P24" i="11"/>
  <c r="O24" i="11"/>
  <c r="R23" i="11"/>
  <c r="Q23" i="11"/>
  <c r="P23" i="11"/>
  <c r="O23" i="11"/>
  <c r="R22" i="11"/>
  <c r="Q22" i="11"/>
  <c r="P22" i="11"/>
  <c r="O22" i="11"/>
  <c r="R21" i="11"/>
  <c r="Q21" i="11"/>
  <c r="P21" i="11"/>
  <c r="O21" i="11"/>
  <c r="R20" i="11"/>
  <c r="Q20" i="11"/>
  <c r="P20" i="11"/>
  <c r="O20" i="11"/>
  <c r="R19" i="11"/>
  <c r="Q19" i="11"/>
  <c r="P19" i="11"/>
  <c r="O19" i="11"/>
  <c r="R18" i="11"/>
  <c r="Q18" i="11"/>
  <c r="P18" i="11"/>
  <c r="O18" i="11"/>
  <c r="R17" i="11"/>
  <c r="Q17" i="11"/>
  <c r="P17" i="11"/>
  <c r="O17" i="11"/>
  <c r="R16" i="11"/>
  <c r="Q16" i="11"/>
  <c r="P16" i="11"/>
  <c r="O16" i="11"/>
  <c r="R15" i="11"/>
  <c r="Q15" i="11"/>
  <c r="P15" i="11"/>
  <c r="O15" i="11"/>
  <c r="R14" i="11"/>
  <c r="Q14" i="11"/>
  <c r="P14" i="11"/>
  <c r="O14" i="11"/>
  <c r="Q143" i="5"/>
  <c r="P143" i="5"/>
  <c r="Q144" i="5"/>
  <c r="P144" i="5"/>
  <c r="Q61" i="5"/>
  <c r="F221" i="5"/>
  <c r="G221" i="5"/>
  <c r="V11" i="8"/>
  <c r="V10" i="8"/>
  <c r="H11" i="8"/>
  <c r="V9" i="8"/>
  <c r="V4" i="8"/>
  <c r="V2" i="8"/>
  <c r="H10" i="8"/>
  <c r="O142" i="5"/>
  <c r="Q177" i="5"/>
  <c r="R74" i="5"/>
  <c r="R73" i="5"/>
  <c r="P62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42" i="6"/>
  <c r="H144" i="5"/>
  <c r="R144" i="5" s="1"/>
  <c r="H143" i="5"/>
  <c r="R143" i="5" s="1"/>
  <c r="H36" i="5"/>
  <c r="N36" i="5" s="1"/>
  <c r="N137" i="5" l="1"/>
  <c r="Q137" i="5"/>
  <c r="O137" i="5"/>
  <c r="H78" i="11"/>
  <c r="H104" i="11"/>
  <c r="N104" i="11" s="1"/>
  <c r="S104" i="11" s="1"/>
  <c r="H87" i="11"/>
  <c r="N87" i="11" s="1"/>
  <c r="S87" i="11" s="1"/>
  <c r="H45" i="11"/>
  <c r="R45" i="11" s="1"/>
  <c r="H65" i="11"/>
  <c r="H101" i="11"/>
  <c r="N101" i="11" s="1"/>
  <c r="S101" i="11" s="1"/>
  <c r="H95" i="11"/>
  <c r="H56" i="11"/>
  <c r="H100" i="11"/>
  <c r="H99" i="11"/>
  <c r="N99" i="11" s="1"/>
  <c r="S99" i="11" s="1"/>
  <c r="H83" i="11"/>
  <c r="H102" i="11"/>
  <c r="N102" i="11" s="1"/>
  <c r="S102" i="11" s="1"/>
  <c r="H25" i="11"/>
  <c r="H77" i="11"/>
  <c r="N77" i="11" s="1"/>
  <c r="S77" i="11" s="1"/>
  <c r="H94" i="11"/>
  <c r="N94" i="11" s="1"/>
  <c r="S94" i="11" s="1"/>
  <c r="H103" i="11"/>
  <c r="N103" i="11" s="1"/>
  <c r="S103" i="11" s="1"/>
  <c r="Q45" i="11"/>
  <c r="N45" i="11"/>
  <c r="H76" i="11"/>
  <c r="N76" i="11" s="1"/>
  <c r="S76" i="11" s="1"/>
  <c r="O45" i="11"/>
  <c r="P45" i="11"/>
  <c r="H64" i="11"/>
  <c r="H72" i="11"/>
  <c r="H81" i="11"/>
  <c r="N81" i="11" s="1"/>
  <c r="S81" i="11" s="1"/>
  <c r="H73" i="11"/>
  <c r="H53" i="11"/>
  <c r="H90" i="11"/>
  <c r="N90" i="11" s="1"/>
  <c r="S90" i="11" s="1"/>
  <c r="H49" i="11"/>
  <c r="H96" i="11"/>
  <c r="N96" i="11" s="1"/>
  <c r="S96" i="11" s="1"/>
  <c r="H66" i="11"/>
  <c r="H80" i="11"/>
  <c r="N80" i="11" s="1"/>
  <c r="S80" i="11" s="1"/>
  <c r="H89" i="11"/>
  <c r="N89" i="11" s="1"/>
  <c r="S89" i="11" s="1"/>
  <c r="H79" i="11"/>
  <c r="N79" i="11" s="1"/>
  <c r="S79" i="11" s="1"/>
  <c r="H88" i="11"/>
  <c r="N88" i="11" s="1"/>
  <c r="S88" i="11" s="1"/>
  <c r="H69" i="11"/>
  <c r="H84" i="11"/>
  <c r="H82" i="11"/>
  <c r="H91" i="11"/>
  <c r="N91" i="11" s="1"/>
  <c r="S91" i="11" s="1"/>
  <c r="H46" i="11"/>
  <c r="H57" i="11"/>
  <c r="H47" i="11"/>
  <c r="H35" i="11"/>
  <c r="H48" i="11"/>
  <c r="H22" i="11"/>
  <c r="N22" i="11" s="1"/>
  <c r="S22" i="11" s="1"/>
  <c r="H52" i="11"/>
  <c r="H24" i="11"/>
  <c r="N24" i="11" s="1"/>
  <c r="S24" i="11" s="1"/>
  <c r="H39" i="11"/>
  <c r="H44" i="11"/>
  <c r="H27" i="11"/>
  <c r="N27" i="11" s="1"/>
  <c r="S27" i="11" s="1"/>
  <c r="H40" i="11"/>
  <c r="H41" i="11"/>
  <c r="H31" i="11"/>
  <c r="H23" i="11"/>
  <c r="N23" i="11" s="1"/>
  <c r="S23" i="11" s="1"/>
  <c r="H34" i="11"/>
  <c r="H36" i="11"/>
  <c r="H20" i="11"/>
  <c r="N20" i="11" s="1"/>
  <c r="S20" i="11" s="1"/>
  <c r="H26" i="11"/>
  <c r="N26" i="11" s="1"/>
  <c r="S26" i="11" s="1"/>
  <c r="H21" i="11"/>
  <c r="N21" i="11" s="1"/>
  <c r="S21" i="11" s="1"/>
  <c r="H28" i="11"/>
  <c r="N28" i="11" s="1"/>
  <c r="S28" i="11" s="1"/>
  <c r="H15" i="11"/>
  <c r="N15" i="11" s="1"/>
  <c r="S15" i="11" s="1"/>
  <c r="H14" i="11"/>
  <c r="N14" i="11" s="1"/>
  <c r="S14" i="11" s="1"/>
  <c r="H17" i="11"/>
  <c r="N17" i="11" s="1"/>
  <c r="S17" i="11" s="1"/>
  <c r="H16" i="11"/>
  <c r="N16" i="11" s="1"/>
  <c r="S16" i="11" s="1"/>
  <c r="S153" i="5"/>
  <c r="O132" i="13"/>
  <c r="P49" i="13"/>
  <c r="N49" i="13"/>
  <c r="O49" i="13"/>
  <c r="R57" i="13"/>
  <c r="N58" i="13"/>
  <c r="O58" i="13"/>
  <c r="P58" i="13"/>
  <c r="Q58" i="13"/>
  <c r="Q81" i="13"/>
  <c r="N81" i="13"/>
  <c r="O81" i="13"/>
  <c r="N61" i="13"/>
  <c r="P81" i="13"/>
  <c r="Q63" i="13"/>
  <c r="R63" i="13"/>
  <c r="O118" i="13"/>
  <c r="S118" i="13" s="1"/>
  <c r="Q61" i="13"/>
  <c r="P55" i="13"/>
  <c r="N62" i="13"/>
  <c r="O62" i="13"/>
  <c r="N56" i="13"/>
  <c r="O56" i="13"/>
  <c r="O46" i="13"/>
  <c r="N122" i="13"/>
  <c r="P122" i="13"/>
  <c r="P61" i="13"/>
  <c r="O55" i="13"/>
  <c r="P62" i="13"/>
  <c r="N46" i="13"/>
  <c r="P56" i="13"/>
  <c r="N63" i="13"/>
  <c r="N132" i="13"/>
  <c r="O61" i="13"/>
  <c r="P70" i="13"/>
  <c r="N55" i="13"/>
  <c r="O63" i="13"/>
  <c r="N57" i="13"/>
  <c r="R53" i="13"/>
  <c r="O128" i="13"/>
  <c r="O112" i="13"/>
  <c r="S112" i="13" s="1"/>
  <c r="O54" i="13"/>
  <c r="P54" i="13"/>
  <c r="R54" i="13"/>
  <c r="O57" i="13"/>
  <c r="O66" i="13"/>
  <c r="N106" i="13"/>
  <c r="N116" i="13"/>
  <c r="S116" i="13" s="1"/>
  <c r="N126" i="13"/>
  <c r="P129" i="13"/>
  <c r="N119" i="13"/>
  <c r="S119" i="13" s="1"/>
  <c r="N129" i="13"/>
  <c r="S129" i="13" s="1"/>
  <c r="N130" i="13"/>
  <c r="Q49" i="13"/>
  <c r="O69" i="13"/>
  <c r="N117" i="13"/>
  <c r="S117" i="13" s="1"/>
  <c r="P69" i="13"/>
  <c r="Q66" i="13"/>
  <c r="N113" i="13"/>
  <c r="S113" i="13" s="1"/>
  <c r="N123" i="13"/>
  <c r="P126" i="13"/>
  <c r="N133" i="13"/>
  <c r="O133" i="13"/>
  <c r="O120" i="13"/>
  <c r="O130" i="13"/>
  <c r="P120" i="13"/>
  <c r="N79" i="13"/>
  <c r="O127" i="13"/>
  <c r="N50" i="13"/>
  <c r="N124" i="13"/>
  <c r="P127" i="13"/>
  <c r="N134" i="13"/>
  <c r="O50" i="13"/>
  <c r="P79" i="13"/>
  <c r="O114" i="13"/>
  <c r="O124" i="13"/>
  <c r="O134" i="13"/>
  <c r="P50" i="13"/>
  <c r="Q79" i="13"/>
  <c r="N111" i="13"/>
  <c r="S111" i="13" s="1"/>
  <c r="P114" i="13"/>
  <c r="N121" i="13"/>
  <c r="N131" i="13"/>
  <c r="N70" i="13"/>
  <c r="R79" i="13"/>
  <c r="O121" i="13"/>
  <c r="O131" i="13"/>
  <c r="O70" i="13"/>
  <c r="N80" i="13"/>
  <c r="N128" i="13"/>
  <c r="N115" i="13"/>
  <c r="P53" i="13"/>
  <c r="Q80" i="13"/>
  <c r="O115" i="13"/>
  <c r="O125" i="13"/>
  <c r="O123" i="13"/>
  <c r="N53" i="13"/>
  <c r="O80" i="13"/>
  <c r="O53" i="13"/>
  <c r="P80" i="13"/>
  <c r="N125" i="13"/>
  <c r="P137" i="5"/>
  <c r="O50" i="5"/>
  <c r="S50" i="5" s="1"/>
  <c r="S145" i="5"/>
  <c r="H44" i="13"/>
  <c r="H16" i="13"/>
  <c r="N16" i="13" s="1"/>
  <c r="S16" i="13" s="1"/>
  <c r="H26" i="13"/>
  <c r="N26" i="13" s="1"/>
  <c r="S26" i="13" s="1"/>
  <c r="H21" i="13"/>
  <c r="N21" i="13" s="1"/>
  <c r="S21" i="13" s="1"/>
  <c r="H41" i="13"/>
  <c r="H40" i="13"/>
  <c r="H42" i="13"/>
  <c r="H45" i="13"/>
  <c r="H20" i="13"/>
  <c r="N20" i="13" s="1"/>
  <c r="S20" i="13" s="1"/>
  <c r="H24" i="13"/>
  <c r="N24" i="13" s="1"/>
  <c r="S24" i="13" s="1"/>
  <c r="H37" i="13"/>
  <c r="H36" i="13"/>
  <c r="H43" i="13"/>
  <c r="H28" i="13"/>
  <c r="N28" i="13" s="1"/>
  <c r="S28" i="13" s="1"/>
  <c r="H23" i="13"/>
  <c r="N23" i="13" s="1"/>
  <c r="S23" i="13" s="1"/>
  <c r="H17" i="13"/>
  <c r="N17" i="13" s="1"/>
  <c r="S17" i="13" s="1"/>
  <c r="H27" i="13"/>
  <c r="N27" i="13" s="1"/>
  <c r="S27" i="13" s="1"/>
  <c r="H22" i="13"/>
  <c r="N22" i="13" s="1"/>
  <c r="S22" i="13" s="1"/>
  <c r="H35" i="13"/>
  <c r="H15" i="13"/>
  <c r="N15" i="13" s="1"/>
  <c r="S15" i="13" s="1"/>
  <c r="H25" i="13"/>
  <c r="H14" i="13"/>
  <c r="N14" i="13" s="1"/>
  <c r="S14" i="13" s="1"/>
  <c r="S88" i="13"/>
  <c r="S106" i="13"/>
  <c r="S98" i="13"/>
  <c r="S76" i="13"/>
  <c r="S110" i="13"/>
  <c r="S77" i="13"/>
  <c r="S109" i="13"/>
  <c r="B16" i="8"/>
  <c r="A5" i="8" s="1"/>
  <c r="S107" i="13"/>
  <c r="S92" i="13"/>
  <c r="S84" i="13"/>
  <c r="B3" i="8"/>
  <c r="B12" i="8"/>
  <c r="B2" i="8"/>
  <c r="B11" i="8"/>
  <c r="B10" i="8"/>
  <c r="B9" i="8"/>
  <c r="B8" i="8"/>
  <c r="B7" i="8"/>
  <c r="B6" i="8"/>
  <c r="B5" i="8"/>
  <c r="B4" i="8"/>
  <c r="S97" i="13"/>
  <c r="S78" i="13"/>
  <c r="S86" i="13"/>
  <c r="S99" i="13"/>
  <c r="S74" i="13"/>
  <c r="T33" i="13"/>
  <c r="S73" i="13"/>
  <c r="S75" i="13"/>
  <c r="S91" i="13"/>
  <c r="S93" i="13"/>
  <c r="S108" i="13"/>
  <c r="S101" i="13"/>
  <c r="S96" i="13"/>
  <c r="S87" i="13"/>
  <c r="S100" i="13"/>
  <c r="S85" i="13"/>
  <c r="S146" i="11"/>
  <c r="S25" i="11"/>
  <c r="S129" i="11"/>
  <c r="S141" i="11"/>
  <c r="S111" i="11"/>
  <c r="S113" i="11"/>
  <c r="S115" i="11"/>
  <c r="S122" i="11"/>
  <c r="S126" i="11"/>
  <c r="S128" i="11"/>
  <c r="S130" i="11"/>
  <c r="S132" i="11"/>
  <c r="S134" i="11"/>
  <c r="S58" i="11"/>
  <c r="S95" i="11"/>
  <c r="S136" i="11"/>
  <c r="S56" i="11"/>
  <c r="S60" i="11"/>
  <c r="S110" i="11"/>
  <c r="S114" i="11"/>
  <c r="S121" i="11"/>
  <c r="S148" i="11"/>
  <c r="S112" i="11"/>
  <c r="S123" i="11"/>
  <c r="S125" i="11"/>
  <c r="S133" i="11"/>
  <c r="S127" i="11"/>
  <c r="S135" i="11"/>
  <c r="S137" i="11"/>
  <c r="S145" i="11"/>
  <c r="S131" i="11"/>
  <c r="S139" i="11"/>
  <c r="S147" i="11"/>
  <c r="S149" i="11"/>
  <c r="S100" i="11"/>
  <c r="S143" i="11"/>
  <c r="S59" i="11"/>
  <c r="S61" i="11"/>
  <c r="S65" i="11"/>
  <c r="S83" i="11"/>
  <c r="S138" i="11"/>
  <c r="S140" i="11"/>
  <c r="S142" i="11"/>
  <c r="S144" i="11"/>
  <c r="S78" i="11"/>
  <c r="S109" i="11"/>
  <c r="S124" i="11"/>
  <c r="N143" i="5"/>
  <c r="O143" i="5"/>
  <c r="O36" i="5"/>
  <c r="R36" i="5"/>
  <c r="P36" i="5"/>
  <c r="Q36" i="5"/>
  <c r="N144" i="5"/>
  <c r="O144" i="5"/>
  <c r="R128" i="5"/>
  <c r="Q128" i="5"/>
  <c r="S137" i="5" l="1"/>
  <c r="S120" i="13"/>
  <c r="S45" i="11"/>
  <c r="Q69" i="11"/>
  <c r="N69" i="11"/>
  <c r="O69" i="11"/>
  <c r="P72" i="11"/>
  <c r="O72" i="11"/>
  <c r="N72" i="11"/>
  <c r="R84" i="11"/>
  <c r="P84" i="11"/>
  <c r="O84" i="11"/>
  <c r="N84" i="11"/>
  <c r="Q84" i="11"/>
  <c r="R36" i="11"/>
  <c r="Q36" i="11"/>
  <c r="P36" i="11"/>
  <c r="O36" i="11"/>
  <c r="N36" i="11"/>
  <c r="O34" i="11"/>
  <c r="R34" i="11"/>
  <c r="Q34" i="11"/>
  <c r="N34" i="11"/>
  <c r="P34" i="11"/>
  <c r="R31" i="11"/>
  <c r="P31" i="11"/>
  <c r="O31" i="11"/>
  <c r="N31" i="11"/>
  <c r="Q31" i="11"/>
  <c r="P66" i="11"/>
  <c r="O66" i="11"/>
  <c r="N66" i="11"/>
  <c r="R66" i="11"/>
  <c r="Q66" i="11"/>
  <c r="O49" i="11"/>
  <c r="N49" i="11"/>
  <c r="R53" i="11"/>
  <c r="P53" i="11"/>
  <c r="O53" i="11"/>
  <c r="N53" i="11"/>
  <c r="O52" i="11"/>
  <c r="Q52" i="11"/>
  <c r="N52" i="11"/>
  <c r="P52" i="11"/>
  <c r="R52" i="11"/>
  <c r="R35" i="11"/>
  <c r="Q35" i="11"/>
  <c r="P35" i="11"/>
  <c r="O35" i="11"/>
  <c r="N35" i="11"/>
  <c r="R64" i="11"/>
  <c r="Q64" i="11"/>
  <c r="P64" i="11"/>
  <c r="O64" i="11"/>
  <c r="N64" i="11"/>
  <c r="R47" i="11"/>
  <c r="Q47" i="11"/>
  <c r="P47" i="11"/>
  <c r="N47" i="11"/>
  <c r="O47" i="11"/>
  <c r="R39" i="11"/>
  <c r="P39" i="11"/>
  <c r="O39" i="11"/>
  <c r="N39" i="11"/>
  <c r="Q39" i="11"/>
  <c r="R41" i="11"/>
  <c r="Q41" i="11"/>
  <c r="P41" i="11"/>
  <c r="O41" i="11"/>
  <c r="N41" i="11"/>
  <c r="O40" i="11"/>
  <c r="Q40" i="11"/>
  <c r="P40" i="11"/>
  <c r="N40" i="11"/>
  <c r="R40" i="11"/>
  <c r="R44" i="11"/>
  <c r="Q44" i="11"/>
  <c r="P44" i="11"/>
  <c r="O44" i="11"/>
  <c r="N44" i="11"/>
  <c r="R73" i="11"/>
  <c r="P73" i="11"/>
  <c r="O73" i="11"/>
  <c r="N73" i="11"/>
  <c r="R48" i="11"/>
  <c r="P48" i="11"/>
  <c r="O48" i="11"/>
  <c r="N48" i="11"/>
  <c r="R57" i="11"/>
  <c r="P57" i="11"/>
  <c r="O57" i="11"/>
  <c r="N57" i="11"/>
  <c r="O46" i="11"/>
  <c r="R46" i="11"/>
  <c r="P46" i="11"/>
  <c r="N46" i="11"/>
  <c r="Q46" i="11"/>
  <c r="R82" i="11"/>
  <c r="Q82" i="11"/>
  <c r="P82" i="11"/>
  <c r="O82" i="11"/>
  <c r="N82" i="11"/>
  <c r="Z10" i="8"/>
  <c r="Z11" i="8"/>
  <c r="AA10" i="8"/>
  <c r="AB10" i="8"/>
  <c r="AA11" i="8"/>
  <c r="AB11" i="8"/>
  <c r="S132" i="13"/>
  <c r="S58" i="13"/>
  <c r="S46" i="13"/>
  <c r="S134" i="13"/>
  <c r="S62" i="13"/>
  <c r="S121" i="13"/>
  <c r="S54" i="13"/>
  <c r="S63" i="13"/>
  <c r="S55" i="13"/>
  <c r="S115" i="13"/>
  <c r="S49" i="13"/>
  <c r="S130" i="13"/>
  <c r="S81" i="13"/>
  <c r="S69" i="13"/>
  <c r="S53" i="13"/>
  <c r="S56" i="13"/>
  <c r="S57" i="13"/>
  <c r="S122" i="13"/>
  <c r="S128" i="13"/>
  <c r="S127" i="13"/>
  <c r="S61" i="13"/>
  <c r="S124" i="13"/>
  <c r="S125" i="13"/>
  <c r="S80" i="13"/>
  <c r="S79" i="13"/>
  <c r="S131" i="13"/>
  <c r="S114" i="13"/>
  <c r="S123" i="13"/>
  <c r="S50" i="13"/>
  <c r="S66" i="13"/>
  <c r="T67" i="13" s="1"/>
  <c r="S70" i="13"/>
  <c r="Y12" i="8" s="1"/>
  <c r="S133" i="13"/>
  <c r="S126" i="13"/>
  <c r="O43" i="13"/>
  <c r="N43" i="13"/>
  <c r="R43" i="13"/>
  <c r="Q43" i="13"/>
  <c r="P43" i="13"/>
  <c r="N42" i="13"/>
  <c r="O42" i="13"/>
  <c r="R45" i="13"/>
  <c r="P45" i="13"/>
  <c r="O45" i="13"/>
  <c r="N45" i="13"/>
  <c r="N44" i="13"/>
  <c r="O44" i="13"/>
  <c r="P44" i="13"/>
  <c r="R44" i="13"/>
  <c r="Q44" i="13"/>
  <c r="Q36" i="13"/>
  <c r="N36" i="13"/>
  <c r="R36" i="13"/>
  <c r="P36" i="13"/>
  <c r="O36" i="13"/>
  <c r="R40" i="13"/>
  <c r="P40" i="13"/>
  <c r="Q40" i="13"/>
  <c r="O40" i="13"/>
  <c r="N40" i="13"/>
  <c r="Q35" i="13"/>
  <c r="O35" i="13"/>
  <c r="N35" i="13"/>
  <c r="P35" i="13"/>
  <c r="R35" i="13"/>
  <c r="R37" i="13"/>
  <c r="Q37" i="13"/>
  <c r="P37" i="13"/>
  <c r="N37" i="13"/>
  <c r="O37" i="13"/>
  <c r="Q41" i="13"/>
  <c r="O41" i="13"/>
  <c r="N41" i="13"/>
  <c r="P41" i="13"/>
  <c r="R41" i="13"/>
  <c r="O25" i="13"/>
  <c r="N25" i="13"/>
  <c r="R25" i="13"/>
  <c r="P25" i="13"/>
  <c r="AB12" i="8"/>
  <c r="Z12" i="8"/>
  <c r="AA12" i="8"/>
  <c r="T94" i="13"/>
  <c r="T89" i="13"/>
  <c r="A12" i="8"/>
  <c r="C12" i="8" s="1"/>
  <c r="D12" i="8" s="1"/>
  <c r="A4" i="8"/>
  <c r="A2" i="8"/>
  <c r="T18" i="13"/>
  <c r="A11" i="8"/>
  <c r="T102" i="13"/>
  <c r="A10" i="8"/>
  <c r="A3" i="8"/>
  <c r="A9" i="8"/>
  <c r="A8" i="8"/>
  <c r="A7" i="8"/>
  <c r="A6" i="8"/>
  <c r="T116" i="11"/>
  <c r="T18" i="11"/>
  <c r="T117" i="11"/>
  <c r="T97" i="11"/>
  <c r="T92" i="11"/>
  <c r="T105" i="11"/>
  <c r="T29" i="11"/>
  <c r="S143" i="5"/>
  <c r="S144" i="5"/>
  <c r="S36" i="5"/>
  <c r="F10" i="8"/>
  <c r="H205" i="5"/>
  <c r="N205" i="5" s="1"/>
  <c r="H3" i="8"/>
  <c r="R62" i="5"/>
  <c r="Q62" i="5"/>
  <c r="S49" i="11" l="1"/>
  <c r="S41" i="11"/>
  <c r="S35" i="11"/>
  <c r="S82" i="11"/>
  <c r="S72" i="11"/>
  <c r="S44" i="11"/>
  <c r="S53" i="11"/>
  <c r="S36" i="11"/>
  <c r="S64" i="11"/>
  <c r="S57" i="11"/>
  <c r="T62" i="11" s="1"/>
  <c r="S69" i="11"/>
  <c r="T70" i="11" s="1"/>
  <c r="S52" i="11"/>
  <c r="T54" i="11" s="1"/>
  <c r="S34" i="11"/>
  <c r="S84" i="11"/>
  <c r="S46" i="11"/>
  <c r="S66" i="11"/>
  <c r="T67" i="11" s="1"/>
  <c r="S48" i="11"/>
  <c r="S31" i="11"/>
  <c r="S47" i="11"/>
  <c r="S40" i="11"/>
  <c r="S73" i="11"/>
  <c r="S39" i="11"/>
  <c r="T59" i="13"/>
  <c r="T82" i="13"/>
  <c r="T64" i="13"/>
  <c r="T71" i="13"/>
  <c r="T51" i="13"/>
  <c r="S45" i="13"/>
  <c r="S44" i="13"/>
  <c r="S43" i="13"/>
  <c r="W12" i="8" s="1"/>
  <c r="S42" i="13"/>
  <c r="S40" i="13"/>
  <c r="S35" i="13"/>
  <c r="S25" i="13"/>
  <c r="S37" i="13"/>
  <c r="S41" i="13"/>
  <c r="S36" i="13"/>
  <c r="R205" i="5"/>
  <c r="Q205" i="5"/>
  <c r="P205" i="5"/>
  <c r="O205" i="5"/>
  <c r="P75" i="5"/>
  <c r="H6" i="8"/>
  <c r="H7" i="8"/>
  <c r="H8" i="8"/>
  <c r="H9" i="8"/>
  <c r="H5" i="8"/>
  <c r="H4" i="8"/>
  <c r="H2" i="8"/>
  <c r="T74" i="11" l="1"/>
  <c r="T85" i="11"/>
  <c r="T37" i="11"/>
  <c r="T50" i="11"/>
  <c r="X11" i="8"/>
  <c r="X10" i="8"/>
  <c r="T42" i="11"/>
  <c r="W10" i="8"/>
  <c r="W11" i="8"/>
  <c r="Y10" i="8"/>
  <c r="T32" i="11"/>
  <c r="Y11" i="8"/>
  <c r="T106" i="11"/>
  <c r="T47" i="13"/>
  <c r="T103" i="13"/>
  <c r="X12" i="8"/>
  <c r="T29" i="13"/>
  <c r="T38" i="13"/>
  <c r="C11" i="8"/>
  <c r="C10" i="8"/>
  <c r="D10" i="8" s="1"/>
  <c r="C4" i="8"/>
  <c r="D4" i="8" s="1"/>
  <c r="D11" i="8" l="1"/>
  <c r="H152" i="11"/>
  <c r="C5" i="8"/>
  <c r="D5" i="8" s="1"/>
  <c r="C8" i="8"/>
  <c r="D8" i="8" s="1"/>
  <c r="C9" i="8"/>
  <c r="D9" i="8" s="1"/>
  <c r="C7" i="8"/>
  <c r="D7" i="8" s="1"/>
  <c r="C6" i="8"/>
  <c r="D6" i="8" s="1"/>
  <c r="C2" i="8"/>
  <c r="D2" i="8" s="1"/>
  <c r="C3" i="8"/>
  <c r="D3" i="8" s="1"/>
  <c r="H15" i="5"/>
  <c r="N15" i="5" s="1"/>
  <c r="H14" i="5"/>
  <c r="N14" i="5" l="1"/>
  <c r="E15" i="8"/>
  <c r="AY12" i="8" s="1"/>
  <c r="E155" i="13" s="1"/>
  <c r="P186" i="5"/>
  <c r="P175" i="5"/>
  <c r="P162" i="5"/>
  <c r="P161" i="5"/>
  <c r="P74" i="5"/>
  <c r="P73" i="5"/>
  <c r="Q212" i="5"/>
  <c r="Q190" i="5"/>
  <c r="Q189" i="5"/>
  <c r="Q188" i="5"/>
  <c r="Q168" i="5"/>
  <c r="Q165" i="5"/>
  <c r="Q160" i="5"/>
  <c r="Q159" i="5"/>
  <c r="Q148" i="5"/>
  <c r="Q140" i="5"/>
  <c r="Q123" i="5"/>
  <c r="Q81" i="5"/>
  <c r="Q79" i="5"/>
  <c r="Q78" i="5"/>
  <c r="Q67" i="5"/>
  <c r="Q60" i="5"/>
  <c r="Q59" i="5"/>
  <c r="Q58" i="5"/>
  <c r="Q54" i="5"/>
  <c r="Q25" i="5"/>
  <c r="R213" i="5"/>
  <c r="Q213" i="5"/>
  <c r="P213" i="5"/>
  <c r="O213" i="5"/>
  <c r="R211" i="5"/>
  <c r="Q211" i="5"/>
  <c r="P211" i="5"/>
  <c r="O211" i="5"/>
  <c r="R202" i="5"/>
  <c r="Q202" i="5"/>
  <c r="P202" i="5"/>
  <c r="O202" i="5"/>
  <c r="R196" i="5"/>
  <c r="Q196" i="5"/>
  <c r="P196" i="5"/>
  <c r="O196" i="5"/>
  <c r="R185" i="5"/>
  <c r="Q185" i="5"/>
  <c r="P185" i="5"/>
  <c r="O185" i="5"/>
  <c r="R179" i="5"/>
  <c r="Q179" i="5"/>
  <c r="P179" i="5"/>
  <c r="O179" i="5"/>
  <c r="R174" i="5"/>
  <c r="Q174" i="5"/>
  <c r="P174" i="5"/>
  <c r="O174" i="5"/>
  <c r="R166" i="5"/>
  <c r="Q166" i="5"/>
  <c r="P166" i="5"/>
  <c r="O166" i="5"/>
  <c r="R158" i="5"/>
  <c r="Q158" i="5"/>
  <c r="P158" i="5"/>
  <c r="O158" i="5"/>
  <c r="R151" i="5"/>
  <c r="Q151" i="5"/>
  <c r="P151" i="5"/>
  <c r="Q142" i="5"/>
  <c r="P142" i="5"/>
  <c r="Q141" i="5"/>
  <c r="P141" i="5"/>
  <c r="R129" i="5"/>
  <c r="Q129" i="5"/>
  <c r="P129" i="5"/>
  <c r="O129" i="5"/>
  <c r="R126" i="5"/>
  <c r="Q126" i="5"/>
  <c r="P126" i="5"/>
  <c r="O126" i="5"/>
  <c r="R125" i="5"/>
  <c r="Q125" i="5"/>
  <c r="P125" i="5"/>
  <c r="O125" i="5"/>
  <c r="R124" i="5"/>
  <c r="Q124" i="5"/>
  <c r="P124" i="5"/>
  <c r="O124" i="5"/>
  <c r="R122" i="5"/>
  <c r="Q122" i="5"/>
  <c r="R113" i="5"/>
  <c r="Q113" i="5"/>
  <c r="P113" i="5"/>
  <c r="O113" i="5"/>
  <c r="R112" i="5"/>
  <c r="Q112" i="5"/>
  <c r="P112" i="5"/>
  <c r="O112" i="5"/>
  <c r="R111" i="5"/>
  <c r="Q111" i="5"/>
  <c r="P111" i="5"/>
  <c r="O111" i="5"/>
  <c r="R110" i="5"/>
  <c r="Q110" i="5"/>
  <c r="P110" i="5"/>
  <c r="O110" i="5"/>
  <c r="R109" i="5"/>
  <c r="Q109" i="5"/>
  <c r="P109" i="5"/>
  <c r="O109" i="5"/>
  <c r="R108" i="5"/>
  <c r="Q108" i="5"/>
  <c r="P108" i="5"/>
  <c r="O108" i="5"/>
  <c r="R105" i="5"/>
  <c r="Q105" i="5"/>
  <c r="P105" i="5"/>
  <c r="O105" i="5"/>
  <c r="R104" i="5"/>
  <c r="Q104" i="5"/>
  <c r="P104" i="5"/>
  <c r="O104" i="5"/>
  <c r="R103" i="5"/>
  <c r="Q103" i="5"/>
  <c r="P103" i="5"/>
  <c r="O103" i="5"/>
  <c r="R100" i="5"/>
  <c r="Q100" i="5"/>
  <c r="P100" i="5"/>
  <c r="O100" i="5"/>
  <c r="R99" i="5"/>
  <c r="Q99" i="5"/>
  <c r="P99" i="5"/>
  <c r="O99" i="5"/>
  <c r="R98" i="5"/>
  <c r="Q98" i="5"/>
  <c r="P98" i="5"/>
  <c r="O98" i="5"/>
  <c r="R97" i="5"/>
  <c r="Q97" i="5"/>
  <c r="P97" i="5"/>
  <c r="O97" i="5"/>
  <c r="R96" i="5"/>
  <c r="Q96" i="5"/>
  <c r="P96" i="5"/>
  <c r="O96" i="5"/>
  <c r="R90" i="5"/>
  <c r="Q90" i="5"/>
  <c r="P90" i="5"/>
  <c r="O90" i="5"/>
  <c r="R89" i="5"/>
  <c r="Q89" i="5"/>
  <c r="P89" i="5"/>
  <c r="O89" i="5"/>
  <c r="R88" i="5"/>
  <c r="Q88" i="5"/>
  <c r="P88" i="5"/>
  <c r="O88" i="5"/>
  <c r="R87" i="5"/>
  <c r="Q87" i="5"/>
  <c r="P87" i="5"/>
  <c r="O87" i="5"/>
  <c r="R86" i="5"/>
  <c r="Q86" i="5"/>
  <c r="P86" i="5"/>
  <c r="O86" i="5"/>
  <c r="R85" i="5"/>
  <c r="Q85" i="5"/>
  <c r="P85" i="5"/>
  <c r="O85" i="5"/>
  <c r="R82" i="5"/>
  <c r="Q82" i="5"/>
  <c r="P82" i="5"/>
  <c r="O82" i="5"/>
  <c r="R80" i="5"/>
  <c r="Q80" i="5"/>
  <c r="P72" i="5"/>
  <c r="R28" i="5"/>
  <c r="Q28" i="5"/>
  <c r="P28" i="5"/>
  <c r="O28" i="5"/>
  <c r="R27" i="5"/>
  <c r="Q27" i="5"/>
  <c r="P27" i="5"/>
  <c r="O27" i="5"/>
  <c r="R26" i="5"/>
  <c r="Q26" i="5"/>
  <c r="P26" i="5"/>
  <c r="O26" i="5"/>
  <c r="R24" i="5"/>
  <c r="Q24" i="5"/>
  <c r="P24" i="5"/>
  <c r="O24" i="5"/>
  <c r="R23" i="5"/>
  <c r="Q23" i="5"/>
  <c r="P23" i="5"/>
  <c r="O23" i="5"/>
  <c r="R22" i="5"/>
  <c r="Q22" i="5"/>
  <c r="P22" i="5"/>
  <c r="O22" i="5"/>
  <c r="R21" i="5"/>
  <c r="Q21" i="5"/>
  <c r="P21" i="5"/>
  <c r="O21" i="5"/>
  <c r="R20" i="5"/>
  <c r="Q20" i="5"/>
  <c r="P20" i="5"/>
  <c r="O20" i="5"/>
  <c r="R17" i="5"/>
  <c r="Q17" i="5"/>
  <c r="P17" i="5"/>
  <c r="O17" i="5"/>
  <c r="R16" i="5"/>
  <c r="Q16" i="5"/>
  <c r="P16" i="5"/>
  <c r="O16" i="5"/>
  <c r="R15" i="5"/>
  <c r="Q15" i="5"/>
  <c r="P15" i="5"/>
  <c r="O15" i="5"/>
  <c r="P14" i="5"/>
  <c r="Q14" i="5"/>
  <c r="R14" i="5"/>
  <c r="O14" i="5"/>
  <c r="AP12" i="8" l="1"/>
  <c r="AQ12" i="8"/>
  <c r="AN12" i="8"/>
  <c r="AO12" i="8"/>
  <c r="AL12" i="8"/>
  <c r="AM12" i="8"/>
  <c r="AJ12" i="8"/>
  <c r="AK12" i="8"/>
  <c r="AH12" i="8"/>
  <c r="AI12" i="8"/>
  <c r="AG12" i="8"/>
  <c r="AD12" i="8"/>
  <c r="BA12" i="8"/>
  <c r="AC12" i="8"/>
  <c r="AC11" i="8"/>
  <c r="AO11" i="8"/>
  <c r="AD11" i="8"/>
  <c r="AP11" i="8"/>
  <c r="AM11" i="8"/>
  <c r="AE11" i="8"/>
  <c r="AQ11" i="8"/>
  <c r="AF11" i="8"/>
  <c r="AN11" i="8"/>
  <c r="AG11" i="8"/>
  <c r="AH11" i="8"/>
  <c r="AI11" i="8"/>
  <c r="AJ11" i="8"/>
  <c r="AK11" i="8"/>
  <c r="AL11" i="8"/>
  <c r="AC10" i="8"/>
  <c r="AO10" i="8"/>
  <c r="AD10" i="8"/>
  <c r="AP10" i="8"/>
  <c r="AF10" i="8"/>
  <c r="AE10" i="8"/>
  <c r="AQ10" i="8"/>
  <c r="AG10" i="8"/>
  <c r="AI10" i="8"/>
  <c r="AH10" i="8"/>
  <c r="AJ10" i="8"/>
  <c r="AN10" i="8"/>
  <c r="AK10" i="8"/>
  <c r="AM10" i="8"/>
  <c r="AL10" i="8"/>
  <c r="AC6" i="8"/>
  <c r="AC7" i="8"/>
  <c r="AC8" i="8"/>
  <c r="AQ6" i="8"/>
  <c r="AQ7" i="8"/>
  <c r="AQ8" i="8"/>
  <c r="AQ9" i="8"/>
  <c r="AP6" i="8"/>
  <c r="AP7" i="8"/>
  <c r="AP8" i="8"/>
  <c r="AP9" i="8"/>
  <c r="AO6" i="8"/>
  <c r="AO7" i="8"/>
  <c r="AO8" i="8"/>
  <c r="AO9" i="8"/>
  <c r="AN6" i="8"/>
  <c r="AN7" i="8"/>
  <c r="AN8" i="8"/>
  <c r="AN9" i="8"/>
  <c r="AL6" i="8"/>
  <c r="AL7" i="8"/>
  <c r="AL8" i="8"/>
  <c r="AL9" i="8"/>
  <c r="AK6" i="8"/>
  <c r="AK7" i="8"/>
  <c r="AK8" i="8"/>
  <c r="AK9" i="8"/>
  <c r="AJ6" i="8"/>
  <c r="AJ7" i="8"/>
  <c r="AJ8" i="8"/>
  <c r="AJ9" i="8"/>
  <c r="AI6" i="8"/>
  <c r="AI7" i="8"/>
  <c r="AI8" i="8"/>
  <c r="AI9" i="8"/>
  <c r="AH6" i="8"/>
  <c r="AH7" i="8"/>
  <c r="AH8" i="8"/>
  <c r="AH9" i="8"/>
  <c r="AG6" i="8"/>
  <c r="AG7" i="8"/>
  <c r="AG8" i="8"/>
  <c r="AG9" i="8"/>
  <c r="AF6" i="8"/>
  <c r="AF7" i="8"/>
  <c r="AF8" i="8"/>
  <c r="AF9" i="8"/>
  <c r="AD6" i="8"/>
  <c r="AD7" i="8"/>
  <c r="AD8" i="8"/>
  <c r="AD9" i="8"/>
  <c r="AC4" i="8"/>
  <c r="AI4" i="8"/>
  <c r="AH4" i="8"/>
  <c r="AG4" i="8"/>
  <c r="AF4" i="8"/>
  <c r="AQ4" i="8"/>
  <c r="AO4" i="8"/>
  <c r="AP4" i="8"/>
  <c r="AD4" i="8"/>
  <c r="AN4" i="8"/>
  <c r="AL4" i="8"/>
  <c r="AK4" i="8"/>
  <c r="AJ4" i="8"/>
  <c r="AY11" i="8"/>
  <c r="BA11" i="8" s="1"/>
  <c r="AX10" i="8"/>
  <c r="BA10" i="8" s="1"/>
  <c r="I137" i="13"/>
  <c r="H137" i="13"/>
  <c r="I152" i="11"/>
  <c r="I218" i="5"/>
  <c r="H218" i="5"/>
  <c r="S14" i="5"/>
  <c r="AC9" i="8" s="1"/>
  <c r="S205" i="5"/>
  <c r="S15" i="5"/>
  <c r="H203" i="5"/>
  <c r="H202" i="5"/>
  <c r="N202" i="5" s="1"/>
  <c r="S202" i="5" s="1"/>
  <c r="H196" i="5"/>
  <c r="H190" i="5"/>
  <c r="N190" i="5" s="1"/>
  <c r="H189" i="5"/>
  <c r="N189" i="5" s="1"/>
  <c r="H188" i="5"/>
  <c r="N188" i="5" s="1"/>
  <c r="H177" i="5"/>
  <c r="H176" i="5"/>
  <c r="H175" i="5"/>
  <c r="H164" i="5"/>
  <c r="H163" i="5"/>
  <c r="H162" i="5"/>
  <c r="H148" i="5"/>
  <c r="N148" i="5" s="1"/>
  <c r="H142" i="5"/>
  <c r="N142" i="5" s="1"/>
  <c r="H141" i="5"/>
  <c r="H130" i="5"/>
  <c r="N130" i="5" s="1"/>
  <c r="H129" i="5"/>
  <c r="H126" i="5"/>
  <c r="H118" i="5"/>
  <c r="N118" i="5" s="1"/>
  <c r="H113" i="5"/>
  <c r="H112" i="5"/>
  <c r="H104" i="5"/>
  <c r="H103" i="5"/>
  <c r="H100" i="5"/>
  <c r="H92" i="5"/>
  <c r="N92" i="5" s="1"/>
  <c r="H91" i="5"/>
  <c r="H90" i="5"/>
  <c r="H82" i="5"/>
  <c r="H81" i="5"/>
  <c r="H80" i="5"/>
  <c r="N80" i="5" s="1"/>
  <c r="H72" i="5"/>
  <c r="H69" i="5"/>
  <c r="H68" i="5"/>
  <c r="N68" i="5" s="1"/>
  <c r="H61" i="5"/>
  <c r="N61" i="5" s="1"/>
  <c r="H60" i="5"/>
  <c r="N60" i="5" s="1"/>
  <c r="H59" i="5"/>
  <c r="N59" i="5" s="1"/>
  <c r="H58" i="5"/>
  <c r="N58" i="5" s="1"/>
  <c r="H48" i="5"/>
  <c r="H47" i="5"/>
  <c r="H46" i="5"/>
  <c r="H45" i="5"/>
  <c r="N45" i="5" s="1"/>
  <c r="H35" i="5"/>
  <c r="N35" i="5" s="1"/>
  <c r="H34" i="5"/>
  <c r="N34" i="5" s="1"/>
  <c r="H31" i="5"/>
  <c r="H28" i="5"/>
  <c r="H23" i="5"/>
  <c r="H22" i="5"/>
  <c r="H21" i="5"/>
  <c r="H20" i="5"/>
  <c r="H16" i="5"/>
  <c r="H17" i="5"/>
  <c r="H24" i="5"/>
  <c r="H25" i="5"/>
  <c r="N25" i="5" s="1"/>
  <c r="H26" i="5"/>
  <c r="N26" i="5" s="1"/>
  <c r="H27" i="5"/>
  <c r="H39" i="5"/>
  <c r="N39" i="5" s="1"/>
  <c r="H40" i="5"/>
  <c r="N40" i="5" s="1"/>
  <c r="H41" i="5"/>
  <c r="N41" i="5" s="1"/>
  <c r="H44" i="5"/>
  <c r="H49" i="5"/>
  <c r="H53" i="5"/>
  <c r="N53" i="5" s="1"/>
  <c r="H54" i="5"/>
  <c r="N54" i="5" s="1"/>
  <c r="H57" i="5"/>
  <c r="N57" i="5" s="1"/>
  <c r="H62" i="5"/>
  <c r="H63" i="5"/>
  <c r="N63" i="5" s="1"/>
  <c r="H66" i="5"/>
  <c r="N66" i="5" s="1"/>
  <c r="H67" i="5"/>
  <c r="N67" i="5" s="1"/>
  <c r="H73" i="5"/>
  <c r="H74" i="5"/>
  <c r="H75" i="5"/>
  <c r="H78" i="5"/>
  <c r="H79" i="5"/>
  <c r="H85" i="5"/>
  <c r="H86" i="5"/>
  <c r="H87" i="5"/>
  <c r="H88" i="5"/>
  <c r="H89" i="5"/>
  <c r="H93" i="5"/>
  <c r="N93" i="5" s="1"/>
  <c r="H96" i="5"/>
  <c r="H97" i="5"/>
  <c r="H98" i="5"/>
  <c r="H99" i="5"/>
  <c r="H105" i="5"/>
  <c r="H108" i="5"/>
  <c r="H109" i="5"/>
  <c r="H110" i="5"/>
  <c r="H111" i="5"/>
  <c r="H119" i="5"/>
  <c r="N119" i="5" s="1"/>
  <c r="H122" i="5"/>
  <c r="N122" i="5" s="1"/>
  <c r="H123" i="5"/>
  <c r="H124" i="5"/>
  <c r="H125" i="5"/>
  <c r="H131" i="5"/>
  <c r="H132" i="5"/>
  <c r="H135" i="5"/>
  <c r="H136" i="5"/>
  <c r="H140" i="5"/>
  <c r="H151" i="5"/>
  <c r="N152" i="5" s="1"/>
  <c r="S152" i="5" s="1"/>
  <c r="H158" i="5"/>
  <c r="H159" i="5"/>
  <c r="H160" i="5"/>
  <c r="H161" i="5"/>
  <c r="H165" i="5"/>
  <c r="H166" i="5"/>
  <c r="H167" i="5"/>
  <c r="H168" i="5"/>
  <c r="H174" i="5"/>
  <c r="N174" i="5" s="1"/>
  <c r="S174" i="5" s="1"/>
  <c r="H178" i="5"/>
  <c r="H179" i="5"/>
  <c r="N179" i="5" s="1"/>
  <c r="S179" i="5" s="1"/>
  <c r="H185" i="5"/>
  <c r="H186" i="5"/>
  <c r="N186" i="5" s="1"/>
  <c r="H187" i="5"/>
  <c r="N187" i="5" s="1"/>
  <c r="H191" i="5"/>
  <c r="N191" i="5" s="1"/>
  <c r="H192" i="5"/>
  <c r="N192" i="5" s="1"/>
  <c r="H193" i="5"/>
  <c r="N193" i="5" s="1"/>
  <c r="H194" i="5"/>
  <c r="N194" i="5" s="1"/>
  <c r="H195" i="5"/>
  <c r="N195" i="5" s="1"/>
  <c r="H204" i="5"/>
  <c r="H211" i="5"/>
  <c r="N211" i="5" s="1"/>
  <c r="S211" i="5" s="1"/>
  <c r="H212" i="5"/>
  <c r="H213" i="5"/>
  <c r="R49" i="5" l="1"/>
  <c r="O49" i="5"/>
  <c r="N49" i="5"/>
  <c r="P49" i="5"/>
  <c r="N46" i="5"/>
  <c r="O46" i="5"/>
  <c r="O48" i="5"/>
  <c r="N48" i="5"/>
  <c r="R48" i="5"/>
  <c r="Q48" i="5"/>
  <c r="P48" i="5"/>
  <c r="AZ12" i="8"/>
  <c r="AB9" i="8"/>
  <c r="Z9" i="8"/>
  <c r="AA9" i="8"/>
  <c r="N31" i="5"/>
  <c r="N27" i="5"/>
  <c r="S27" i="5" s="1"/>
  <c r="N16" i="5"/>
  <c r="S16" i="5" s="1"/>
  <c r="R177" i="5"/>
  <c r="P177" i="5"/>
  <c r="O177" i="5"/>
  <c r="N177" i="5"/>
  <c r="Q73" i="5"/>
  <c r="O73" i="5"/>
  <c r="N73" i="5"/>
  <c r="R75" i="5"/>
  <c r="Q75" i="5"/>
  <c r="O75" i="5"/>
  <c r="N75" i="5"/>
  <c r="N74" i="5"/>
  <c r="O74" i="5"/>
  <c r="Q74" i="5"/>
  <c r="O62" i="5"/>
  <c r="N62" i="5"/>
  <c r="N72" i="5"/>
  <c r="R72" i="5"/>
  <c r="Q72" i="5"/>
  <c r="O72" i="5"/>
  <c r="N161" i="5"/>
  <c r="R161" i="5"/>
  <c r="Q161" i="5"/>
  <c r="O161" i="5"/>
  <c r="R123" i="5"/>
  <c r="N123" i="5"/>
  <c r="N126" i="5"/>
  <c r="S126" i="5" s="1"/>
  <c r="N159" i="5"/>
  <c r="P159" i="5"/>
  <c r="O159" i="5"/>
  <c r="R159" i="5"/>
  <c r="N124" i="5"/>
  <c r="S124" i="5" s="1"/>
  <c r="N88" i="5"/>
  <c r="S88" i="5" s="1"/>
  <c r="N82" i="5"/>
  <c r="S82" i="5" s="1"/>
  <c r="N158" i="5"/>
  <c r="S158" i="5" s="1"/>
  <c r="N111" i="5"/>
  <c r="S111" i="5" s="1"/>
  <c r="N87" i="5"/>
  <c r="S87" i="5" s="1"/>
  <c r="N17" i="5"/>
  <c r="S17" i="5" s="1"/>
  <c r="N47" i="5"/>
  <c r="O47" i="5"/>
  <c r="Q47" i="5"/>
  <c r="P47" i="5"/>
  <c r="R47" i="5"/>
  <c r="N90" i="5"/>
  <c r="S90" i="5" s="1"/>
  <c r="N141" i="5"/>
  <c r="R141" i="5"/>
  <c r="O141" i="5"/>
  <c r="N196" i="5"/>
  <c r="S196" i="5" s="1"/>
  <c r="P119" i="5"/>
  <c r="R119" i="5"/>
  <c r="Q119" i="5"/>
  <c r="O119" i="5"/>
  <c r="N24" i="5"/>
  <c r="S24" i="5" s="1"/>
  <c r="N185" i="5"/>
  <c r="S185" i="5" s="1"/>
  <c r="N151" i="5"/>
  <c r="O151" i="5"/>
  <c r="N110" i="5"/>
  <c r="S110" i="5" s="1"/>
  <c r="N86" i="5"/>
  <c r="S86" i="5" s="1"/>
  <c r="N91" i="5"/>
  <c r="R91" i="5"/>
  <c r="Q91" i="5"/>
  <c r="P91" i="5"/>
  <c r="N160" i="5"/>
  <c r="R160" i="5"/>
  <c r="P160" i="5"/>
  <c r="O160" i="5"/>
  <c r="N109" i="5"/>
  <c r="S109" i="5" s="1"/>
  <c r="N203" i="5"/>
  <c r="O203" i="5"/>
  <c r="P203" i="5"/>
  <c r="R203" i="5"/>
  <c r="Q203" i="5"/>
  <c r="F40" i="6"/>
  <c r="N212" i="5"/>
  <c r="R212" i="5"/>
  <c r="P212" i="5"/>
  <c r="O212" i="5"/>
  <c r="N178" i="5"/>
  <c r="R178" i="5"/>
  <c r="Q178" i="5"/>
  <c r="P178" i="5"/>
  <c r="O178" i="5"/>
  <c r="N136" i="5"/>
  <c r="R136" i="5"/>
  <c r="Q136" i="5"/>
  <c r="P136" i="5"/>
  <c r="O136" i="5"/>
  <c r="N108" i="5"/>
  <c r="S108" i="5" s="1"/>
  <c r="R79" i="5"/>
  <c r="N79" i="5"/>
  <c r="P79" i="5"/>
  <c r="N21" i="5"/>
  <c r="S21" i="5" s="1"/>
  <c r="N100" i="5"/>
  <c r="S100" i="5" s="1"/>
  <c r="N162" i="5"/>
  <c r="R162" i="5"/>
  <c r="Q162" i="5"/>
  <c r="O162" i="5"/>
  <c r="N165" i="5"/>
  <c r="R165" i="5"/>
  <c r="P165" i="5"/>
  <c r="O165" i="5"/>
  <c r="N96" i="5"/>
  <c r="S96" i="5" s="1"/>
  <c r="AO2" i="8" s="1"/>
  <c r="N129" i="5"/>
  <c r="S129" i="5" s="1"/>
  <c r="N140" i="5"/>
  <c r="R140" i="5"/>
  <c r="P140" i="5"/>
  <c r="N20" i="5"/>
  <c r="S20" i="5" s="1"/>
  <c r="N135" i="5"/>
  <c r="R135" i="5"/>
  <c r="Q135" i="5"/>
  <c r="P135" i="5"/>
  <c r="O135" i="5"/>
  <c r="N105" i="5"/>
  <c r="S105" i="5" s="1"/>
  <c r="R78" i="5"/>
  <c r="N78" i="5"/>
  <c r="N44" i="5"/>
  <c r="R44" i="5"/>
  <c r="O44" i="5"/>
  <c r="Q44" i="5"/>
  <c r="P44" i="5"/>
  <c r="N22" i="5"/>
  <c r="S22" i="5" s="1"/>
  <c r="N103" i="5"/>
  <c r="S103" i="5" s="1"/>
  <c r="AP2" i="8" s="1"/>
  <c r="N163" i="5"/>
  <c r="O163" i="5"/>
  <c r="P163" i="5"/>
  <c r="R163" i="5"/>
  <c r="Q163" i="5"/>
  <c r="N89" i="5"/>
  <c r="S89" i="5" s="1"/>
  <c r="N104" i="5"/>
  <c r="S104" i="5" s="1"/>
  <c r="N164" i="5"/>
  <c r="R164" i="5"/>
  <c r="Q164" i="5"/>
  <c r="P164" i="5"/>
  <c r="O164" i="5"/>
  <c r="R81" i="5"/>
  <c r="N81" i="5"/>
  <c r="F41" i="6"/>
  <c r="N213" i="5"/>
  <c r="S213" i="5" s="1"/>
  <c r="N168" i="5"/>
  <c r="P168" i="5"/>
  <c r="O168" i="5"/>
  <c r="R168" i="5"/>
  <c r="N99" i="5"/>
  <c r="S99" i="5" s="1"/>
  <c r="N23" i="5"/>
  <c r="S23" i="5" s="1"/>
  <c r="N131" i="5"/>
  <c r="Q131" i="5"/>
  <c r="R131" i="5"/>
  <c r="N175" i="5"/>
  <c r="R175" i="5"/>
  <c r="Q175" i="5"/>
  <c r="O175" i="5"/>
  <c r="N85" i="5"/>
  <c r="S85" i="5" s="1"/>
  <c r="N204" i="5"/>
  <c r="R204" i="5"/>
  <c r="Q204" i="5"/>
  <c r="P204" i="5"/>
  <c r="O204" i="5"/>
  <c r="N132" i="5"/>
  <c r="Q132" i="5"/>
  <c r="R132" i="5"/>
  <c r="N167" i="5"/>
  <c r="R167" i="5"/>
  <c r="Q167" i="5"/>
  <c r="P167" i="5"/>
  <c r="O167" i="5"/>
  <c r="N98" i="5"/>
  <c r="S98" i="5" s="1"/>
  <c r="N28" i="5"/>
  <c r="S28" i="5" s="1"/>
  <c r="N112" i="5"/>
  <c r="S112" i="5" s="1"/>
  <c r="N166" i="5"/>
  <c r="S166" i="5" s="1"/>
  <c r="N125" i="5"/>
  <c r="S125" i="5" s="1"/>
  <c r="N97" i="5"/>
  <c r="S97" i="5" s="1"/>
  <c r="N69" i="5"/>
  <c r="R69" i="5"/>
  <c r="Q69" i="5"/>
  <c r="P69" i="5"/>
  <c r="O69" i="5"/>
  <c r="N113" i="5"/>
  <c r="S113" i="5" s="1"/>
  <c r="N176" i="5"/>
  <c r="O176" i="5"/>
  <c r="P176" i="5"/>
  <c r="R176" i="5"/>
  <c r="Q176" i="5"/>
  <c r="R193" i="5"/>
  <c r="Q193" i="5"/>
  <c r="P193" i="5"/>
  <c r="O193" i="5"/>
  <c r="R192" i="5"/>
  <c r="O192" i="5"/>
  <c r="Q192" i="5"/>
  <c r="P192" i="5"/>
  <c r="R188" i="5"/>
  <c r="P188" i="5"/>
  <c r="O188" i="5"/>
  <c r="R191" i="5"/>
  <c r="Q191" i="5"/>
  <c r="P191" i="5"/>
  <c r="O191" i="5"/>
  <c r="R189" i="5"/>
  <c r="P189" i="5"/>
  <c r="O189" i="5"/>
  <c r="R187" i="5"/>
  <c r="Q187" i="5"/>
  <c r="P187" i="5"/>
  <c r="O187" i="5"/>
  <c r="R190" i="5"/>
  <c r="O190" i="5"/>
  <c r="P190" i="5"/>
  <c r="R195" i="5"/>
  <c r="Q195" i="5"/>
  <c r="P195" i="5"/>
  <c r="O195" i="5"/>
  <c r="O194" i="5"/>
  <c r="P194" i="5"/>
  <c r="Q194" i="5"/>
  <c r="R194" i="5"/>
  <c r="R186" i="5"/>
  <c r="Q186" i="5"/>
  <c r="O186" i="5"/>
  <c r="P123" i="5"/>
  <c r="O123" i="5"/>
  <c r="O79" i="5"/>
  <c r="O132" i="5"/>
  <c r="P132" i="5"/>
  <c r="R93" i="5"/>
  <c r="Q93" i="5"/>
  <c r="P93" i="5"/>
  <c r="O93" i="5"/>
  <c r="O54" i="5"/>
  <c r="P54" i="5"/>
  <c r="R54" i="5"/>
  <c r="P80" i="5"/>
  <c r="O80" i="5"/>
  <c r="R142" i="5"/>
  <c r="P66" i="5"/>
  <c r="O66" i="5"/>
  <c r="R66" i="5"/>
  <c r="Q66" i="5"/>
  <c r="P131" i="5"/>
  <c r="O131" i="5"/>
  <c r="R53" i="5"/>
  <c r="O53" i="5"/>
  <c r="P53" i="5"/>
  <c r="Q53" i="5"/>
  <c r="R58" i="5"/>
  <c r="P58" i="5"/>
  <c r="O58" i="5"/>
  <c r="P81" i="5"/>
  <c r="O81" i="5"/>
  <c r="P39" i="5"/>
  <c r="R39" i="5"/>
  <c r="Q39" i="5"/>
  <c r="P78" i="5"/>
  <c r="O78" i="5"/>
  <c r="R31" i="5"/>
  <c r="P31" i="5"/>
  <c r="Q31" i="5"/>
  <c r="O31" i="5"/>
  <c r="R59" i="5"/>
  <c r="P59" i="5"/>
  <c r="O59" i="5"/>
  <c r="Q41" i="5"/>
  <c r="P41" i="5"/>
  <c r="R41" i="5"/>
  <c r="O41" i="5"/>
  <c r="O130" i="5"/>
  <c r="P130" i="5"/>
  <c r="R130" i="5"/>
  <c r="Q130" i="5"/>
  <c r="R57" i="5"/>
  <c r="Q57" i="5"/>
  <c r="O57" i="5"/>
  <c r="O67" i="5"/>
  <c r="R67" i="5"/>
  <c r="P67" i="5"/>
  <c r="P34" i="5"/>
  <c r="O34" i="5"/>
  <c r="R34" i="5"/>
  <c r="Q34" i="5"/>
  <c r="P60" i="5"/>
  <c r="O60" i="5"/>
  <c r="R60" i="5"/>
  <c r="P118" i="5"/>
  <c r="R118" i="5"/>
  <c r="Q118" i="5"/>
  <c r="O118" i="5"/>
  <c r="R35" i="5"/>
  <c r="P35" i="5"/>
  <c r="Q35" i="5"/>
  <c r="O35" i="5"/>
  <c r="O61" i="5"/>
  <c r="R61" i="5"/>
  <c r="P61" i="5"/>
  <c r="O91" i="5"/>
  <c r="O140" i="5"/>
  <c r="P122" i="5"/>
  <c r="O122" i="5"/>
  <c r="O63" i="5"/>
  <c r="R63" i="5"/>
  <c r="P63" i="5"/>
  <c r="Q63" i="5"/>
  <c r="P40" i="5"/>
  <c r="R40" i="5"/>
  <c r="Q40" i="5"/>
  <c r="O40" i="5"/>
  <c r="R45" i="5"/>
  <c r="Q45" i="5"/>
  <c r="P45" i="5"/>
  <c r="O45" i="5"/>
  <c r="R68" i="5"/>
  <c r="Q68" i="5"/>
  <c r="P68" i="5"/>
  <c r="O68" i="5"/>
  <c r="O92" i="5"/>
  <c r="Q92" i="5"/>
  <c r="R92" i="5"/>
  <c r="P92" i="5"/>
  <c r="O39" i="5"/>
  <c r="P57" i="5"/>
  <c r="O148" i="5"/>
  <c r="P148" i="5"/>
  <c r="R148" i="5"/>
  <c r="Z8" i="8"/>
  <c r="AB8" i="8"/>
  <c r="AA8" i="8"/>
  <c r="AA7" i="8"/>
  <c r="AB7" i="8"/>
  <c r="Z7" i="8"/>
  <c r="AB6" i="8"/>
  <c r="Z6" i="8"/>
  <c r="AA6" i="8"/>
  <c r="AB5" i="8"/>
  <c r="AA5" i="8"/>
  <c r="Z5" i="8"/>
  <c r="AB2" i="8"/>
  <c r="AB4" i="8"/>
  <c r="AA4" i="8"/>
  <c r="AA2" i="8"/>
  <c r="Z4" i="8"/>
  <c r="Z2" i="8"/>
  <c r="AB3" i="8"/>
  <c r="AA3" i="8"/>
  <c r="Z3" i="8"/>
  <c r="F38" i="6"/>
  <c r="R7" i="8" s="1"/>
  <c r="V7" i="8" s="1"/>
  <c r="F37" i="6"/>
  <c r="Q6" i="8" s="1"/>
  <c r="V6" i="8" s="1"/>
  <c r="F39" i="6"/>
  <c r="S8" i="8" s="1"/>
  <c r="V8" i="8" s="1"/>
  <c r="F35" i="6"/>
  <c r="O3" i="8" s="1"/>
  <c r="V3" i="8" s="1"/>
  <c r="F33" i="6"/>
  <c r="F36" i="6"/>
  <c r="P5" i="8" s="1"/>
  <c r="V5" i="8" s="1"/>
  <c r="F32" i="6"/>
  <c r="L12" i="8" s="1"/>
  <c r="O25" i="5"/>
  <c r="P25" i="5"/>
  <c r="R25" i="5"/>
  <c r="AC3" i="8" l="1"/>
  <c r="AC2" i="8"/>
  <c r="AQ2" i="8"/>
  <c r="S49" i="5"/>
  <c r="S48" i="5"/>
  <c r="AQ3" i="8"/>
  <c r="AQ5" i="8"/>
  <c r="AP5" i="8"/>
  <c r="AO5" i="8"/>
  <c r="AC5" i="8"/>
  <c r="AP3" i="8"/>
  <c r="AO3" i="8"/>
  <c r="L11" i="8"/>
  <c r="L10" i="8"/>
  <c r="S119" i="5"/>
  <c r="S136" i="5"/>
  <c r="S62" i="5"/>
  <c r="S203" i="5"/>
  <c r="T114" i="5"/>
  <c r="S151" i="5"/>
  <c r="G2" i="8" s="1"/>
  <c r="S141" i="5"/>
  <c r="T101" i="5"/>
  <c r="T106" i="5"/>
  <c r="S44" i="5"/>
  <c r="S164" i="5"/>
  <c r="S162" i="5"/>
  <c r="S161" i="5"/>
  <c r="S175" i="5"/>
  <c r="S163" i="5"/>
  <c r="S75" i="5"/>
  <c r="S212" i="5"/>
  <c r="S160" i="5"/>
  <c r="S73" i="5"/>
  <c r="S168" i="5"/>
  <c r="T18" i="5"/>
  <c r="S176" i="5"/>
  <c r="S74" i="5"/>
  <c r="S159" i="5"/>
  <c r="S72" i="5"/>
  <c r="S69" i="5"/>
  <c r="S167" i="5"/>
  <c r="S204" i="5"/>
  <c r="S178" i="5"/>
  <c r="S47" i="5"/>
  <c r="S177" i="5"/>
  <c r="S165" i="5"/>
  <c r="S193" i="5"/>
  <c r="S187" i="5"/>
  <c r="S189" i="5"/>
  <c r="S188" i="5"/>
  <c r="S186" i="5"/>
  <c r="S191" i="5"/>
  <c r="S192" i="5"/>
  <c r="S190" i="5"/>
  <c r="S194" i="5"/>
  <c r="S195" i="5"/>
  <c r="S130" i="5"/>
  <c r="S81" i="5"/>
  <c r="S122" i="5"/>
  <c r="S59" i="5"/>
  <c r="S140" i="5"/>
  <c r="S91" i="5"/>
  <c r="AN3" i="8" s="1"/>
  <c r="S78" i="5"/>
  <c r="S142" i="5"/>
  <c r="S131" i="5"/>
  <c r="S80" i="5"/>
  <c r="S40" i="5"/>
  <c r="S61" i="5"/>
  <c r="S67" i="5"/>
  <c r="S53" i="5"/>
  <c r="S54" i="5"/>
  <c r="S66" i="5"/>
  <c r="S132" i="5"/>
  <c r="S92" i="5"/>
  <c r="S93" i="5"/>
  <c r="S79" i="5"/>
  <c r="S45" i="5"/>
  <c r="S63" i="5"/>
  <c r="S34" i="5"/>
  <c r="S31" i="5"/>
  <c r="S68" i="5"/>
  <c r="S118" i="5"/>
  <c r="S58" i="5"/>
  <c r="S35" i="5"/>
  <c r="S46" i="5"/>
  <c r="S60" i="5"/>
  <c r="S41" i="5"/>
  <c r="S123" i="5"/>
  <c r="S39" i="5"/>
  <c r="S57" i="5"/>
  <c r="S148" i="5"/>
  <c r="L6" i="8"/>
  <c r="L4" i="8"/>
  <c r="L7" i="8"/>
  <c r="L8" i="8"/>
  <c r="L9" i="8"/>
  <c r="L5" i="8"/>
  <c r="L3" i="8"/>
  <c r="J217" i="5" s="1"/>
  <c r="L2" i="8"/>
  <c r="S25" i="5"/>
  <c r="S135" i="5"/>
  <c r="E155" i="11" l="1"/>
  <c r="AK2" i="8"/>
  <c r="AG5" i="8"/>
  <c r="AG2" i="8"/>
  <c r="AH2" i="8"/>
  <c r="AN2" i="8"/>
  <c r="AJ2" i="8"/>
  <c r="AF5" i="8"/>
  <c r="AF2" i="8"/>
  <c r="AL5" i="8"/>
  <c r="AL2" i="8"/>
  <c r="AI2" i="8"/>
  <c r="AI5" i="8"/>
  <c r="AN5" i="8"/>
  <c r="AK5" i="8"/>
  <c r="AJ3" i="8"/>
  <c r="AJ5" i="8"/>
  <c r="T51" i="5"/>
  <c r="AH5" i="8"/>
  <c r="E169" i="11"/>
  <c r="AH3" i="8"/>
  <c r="AF3" i="8"/>
  <c r="AK3" i="8"/>
  <c r="AG3" i="8"/>
  <c r="AI3" i="8"/>
  <c r="F12" i="8"/>
  <c r="AL3" i="8"/>
  <c r="E154" i="13"/>
  <c r="E153" i="13"/>
  <c r="E152" i="13"/>
  <c r="W137" i="13"/>
  <c r="E167" i="11"/>
  <c r="W152" i="11"/>
  <c r="E168" i="11"/>
  <c r="W9" i="8"/>
  <c r="Y9" i="8"/>
  <c r="E221" i="5"/>
  <c r="T120" i="5"/>
  <c r="T150" i="5"/>
  <c r="E233" i="5"/>
  <c r="E235" i="5"/>
  <c r="W4" i="8"/>
  <c r="E234" i="5"/>
  <c r="F11" i="8"/>
  <c r="T207" i="5"/>
  <c r="T206" i="5"/>
  <c r="AV7" i="8" s="1"/>
  <c r="BA7" i="8" s="1"/>
  <c r="F7" i="8"/>
  <c r="F5" i="8"/>
  <c r="T181" i="5"/>
  <c r="AT5" i="8" s="1"/>
  <c r="T180" i="5"/>
  <c r="T76" i="5"/>
  <c r="T170" i="5"/>
  <c r="F9" i="8"/>
  <c r="F3" i="8"/>
  <c r="T169" i="5"/>
  <c r="F8" i="8"/>
  <c r="T215" i="5"/>
  <c r="AW8" i="8" s="1"/>
  <c r="T214" i="5"/>
  <c r="T198" i="5"/>
  <c r="AU6" i="8" s="1"/>
  <c r="BA6" i="8" s="1"/>
  <c r="F6" i="8"/>
  <c r="T197" i="5"/>
  <c r="T127" i="5"/>
  <c r="T133" i="5"/>
  <c r="T37" i="5"/>
  <c r="T146" i="5"/>
  <c r="T70" i="5"/>
  <c r="T83" i="5"/>
  <c r="T55" i="5"/>
  <c r="T42" i="5"/>
  <c r="W3" i="8"/>
  <c r="W7" i="8"/>
  <c r="W5" i="8"/>
  <c r="W6" i="8"/>
  <c r="W8" i="8"/>
  <c r="T64" i="5"/>
  <c r="T94" i="5"/>
  <c r="Y5" i="8"/>
  <c r="Y7" i="8"/>
  <c r="Y3" i="8"/>
  <c r="T32" i="5"/>
  <c r="Y6" i="8"/>
  <c r="Y2" i="8"/>
  <c r="Y8" i="8"/>
  <c r="Y4" i="8"/>
  <c r="T149" i="5"/>
  <c r="T154" i="5"/>
  <c r="F4" i="8"/>
  <c r="T138" i="5"/>
  <c r="T155" i="5"/>
  <c r="W2" i="8"/>
  <c r="F2" i="8"/>
  <c r="J14" i="8" l="1"/>
  <c r="AM4" i="8"/>
  <c r="AM2" i="8"/>
  <c r="AM6" i="8"/>
  <c r="AM7" i="8"/>
  <c r="AM8" i="8"/>
  <c r="AM3" i="8"/>
  <c r="AM9" i="8"/>
  <c r="AM5" i="8"/>
  <c r="AS3" i="8"/>
  <c r="BA3" i="8" s="1"/>
  <c r="AS9" i="8"/>
  <c r="BA9" i="8" s="1"/>
  <c r="AE4" i="8"/>
  <c r="AE3" i="8"/>
  <c r="AE2" i="8"/>
  <c r="AE5" i="8"/>
  <c r="AE6" i="8"/>
  <c r="AZ6" i="8" s="1"/>
  <c r="AE7" i="8"/>
  <c r="AZ7" i="8" s="1"/>
  <c r="AE8" i="8"/>
  <c r="AZ8" i="8" s="1"/>
  <c r="AE9" i="8"/>
  <c r="AZ9" i="8" s="1"/>
  <c r="AZ10" i="8"/>
  <c r="AZ11" i="8"/>
  <c r="BA8" i="8"/>
  <c r="AR4" i="8"/>
  <c r="AR2" i="8"/>
  <c r="BA5" i="8"/>
  <c r="E143" i="13"/>
  <c r="E144" i="13"/>
  <c r="E145" i="13"/>
  <c r="E148" i="13"/>
  <c r="E140" i="13"/>
  <c r="E147" i="13"/>
  <c r="E146" i="13"/>
  <c r="U137" i="13"/>
  <c r="E150" i="13"/>
  <c r="T137" i="13"/>
  <c r="E149" i="13"/>
  <c r="E151" i="13"/>
  <c r="V137" i="13"/>
  <c r="E157" i="11"/>
  <c r="E162" i="11"/>
  <c r="E166" i="11"/>
  <c r="V152" i="11"/>
  <c r="E161" i="11"/>
  <c r="E160" i="11"/>
  <c r="E158" i="11"/>
  <c r="E163" i="11"/>
  <c r="E159" i="11"/>
  <c r="E164" i="11"/>
  <c r="T152" i="11"/>
  <c r="E226" i="5"/>
  <c r="E230" i="5"/>
  <c r="E229" i="5"/>
  <c r="E227" i="5"/>
  <c r="E228" i="5"/>
  <c r="E232" i="5"/>
  <c r="E231" i="5"/>
  <c r="E225" i="5"/>
  <c r="E224" i="5"/>
  <c r="K217" i="5"/>
  <c r="T218" i="5"/>
  <c r="W218" i="5"/>
  <c r="V218" i="5"/>
  <c r="V5" i="11" l="1"/>
  <c r="V5" i="13"/>
  <c r="E165" i="11"/>
  <c r="E223" i="5"/>
  <c r="U218" i="5"/>
  <c r="E142" i="13"/>
  <c r="U152" i="11"/>
  <c r="AZ4" i="8"/>
  <c r="BA4" i="8"/>
  <c r="BA2" i="8"/>
  <c r="E236" i="5" s="1"/>
  <c r="P5" i="13"/>
  <c r="I139" i="13"/>
  <c r="M136" i="13"/>
  <c r="P5" i="5"/>
  <c r="P5" i="11"/>
  <c r="I154" i="11"/>
  <c r="M151" i="11"/>
  <c r="V5" i="5"/>
  <c r="M217" i="5"/>
  <c r="I220" i="5"/>
  <c r="S26" i="5"/>
  <c r="E170" i="11" l="1"/>
  <c r="AD5" i="8"/>
  <c r="AZ5" i="8" s="1"/>
  <c r="AD2" i="8"/>
  <c r="AZ2" i="8" s="1"/>
  <c r="E12" i="8"/>
  <c r="AD3" i="8"/>
  <c r="AZ3" i="8" s="1"/>
  <c r="X9" i="8"/>
  <c r="E10" i="8"/>
  <c r="E11" i="8"/>
  <c r="E3" i="8"/>
  <c r="E8" i="8"/>
  <c r="E6" i="8"/>
  <c r="E9" i="8"/>
  <c r="E7" i="8"/>
  <c r="E2" i="8"/>
  <c r="E4" i="8"/>
  <c r="E5" i="8"/>
  <c r="X6" i="8"/>
  <c r="T115" i="5"/>
  <c r="T29" i="5"/>
  <c r="X4" i="8"/>
  <c r="X2" i="8"/>
  <c r="X3" i="8"/>
  <c r="X5" i="8"/>
  <c r="X7" i="8"/>
  <c r="X8" i="8"/>
  <c r="E141" i="13" l="1"/>
  <c r="V6" i="13" s="1"/>
  <c r="E156" i="11"/>
  <c r="V6" i="11" s="1"/>
  <c r="I14" i="8"/>
  <c r="L136" i="13" s="1"/>
  <c r="E222" i="5"/>
  <c r="I217" i="5"/>
  <c r="P6" i="13" l="1"/>
  <c r="I140" i="13"/>
  <c r="I155" i="11"/>
  <c r="P6" i="11"/>
  <c r="L217" i="5"/>
  <c r="L151" i="11"/>
  <c r="P6" i="5"/>
  <c r="V6" i="5"/>
  <c r="I221" i="5"/>
  <c r="V7" i="5" l="1"/>
  <c r="P7" i="5"/>
  <c r="P7" i="13"/>
  <c r="K141" i="13"/>
  <c r="P7" i="11"/>
  <c r="K156" i="11"/>
  <c r="K22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17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ID#AAAAtlmVG1w
Transparencia Atricon    (2023-04-03 19:38:10)
Os do STF já vem em formato aberto, né?</t>
        </r>
      </text>
    </comment>
  </commentList>
</comments>
</file>

<file path=xl/sharedStrings.xml><?xml version="1.0" encoding="utf-8"?>
<sst xmlns="http://schemas.openxmlformats.org/spreadsheetml/2006/main" count="23627" uniqueCount="6456">
  <si>
    <t>c</t>
  </si>
  <si>
    <t>INSTRUÇÃO NORMATIVA TCE-PI Nº 01/2023
ANEXO ÚNICO - MATRIZ DE FISCALIZAÇÃO DA TRANSPARÊNCIA (atualizada conf. art. 4º IN nº 04/2022)
MATRIZ COMUM: APLICÁVEL A TODOS OS ENTES PÚBLICOS
MATRIZES ESPECÍFICAS: PODER EXECUTIVO, PODER LEGISLATIVO, PODER JUDICIÁRIO,
TRIBUNAL DE CONTAS, MINISTÉRIO PÚBLICO E DEFENSORIA PÚBLICA</t>
  </si>
  <si>
    <t>IDENTIFICAÇÃO DA ENTIDADE</t>
  </si>
  <si>
    <t>Identificação da entidade pública:</t>
  </si>
  <si>
    <t>Endereço do site oficial da entidade pública:</t>
  </si>
  <si>
    <t>Identificação do Poder ou Órgão Autônomo:</t>
  </si>
  <si>
    <t>Esfera da entidade pública:</t>
  </si>
  <si>
    <t>Unidade Federativa:</t>
  </si>
  <si>
    <t>Piauí</t>
  </si>
  <si>
    <t>Município:</t>
  </si>
  <si>
    <t>MATRIZ</t>
  </si>
  <si>
    <t>ITEM</t>
  </si>
  <si>
    <t>CRITÉRIO</t>
  </si>
  <si>
    <t>PESO DIMENSÃO</t>
  </si>
  <si>
    <t xml:space="preserve">CLASSIFICAÇÃO </t>
  </si>
  <si>
    <t>FUNDAMENTAÇÃO</t>
  </si>
  <si>
    <t>PTS. POSS.</t>
  </si>
  <si>
    <t>DISPONIBILIDADE</t>
  </si>
  <si>
    <t>ATUALIDADE</t>
  </si>
  <si>
    <t>SÉRIE HISTÓRICA</t>
  </si>
  <si>
    <t>GRAVAÇÃO RELATÓRIOS</t>
  </si>
  <si>
    <t>FILTRO DE PESQUISA</t>
  </si>
  <si>
    <t>30% DISPONIBILIDADE</t>
  </si>
  <si>
    <t>30% ATUALIDADE</t>
  </si>
  <si>
    <t>20% SÉRIE HISTÓRICA</t>
  </si>
  <si>
    <t>10% GRAVAÇÃO RELATÓRIOS</t>
  </si>
  <si>
    <t>10% FILTRO DE PESQUISA</t>
  </si>
  <si>
    <t>PTS. OBT.</t>
  </si>
  <si>
    <t>LINK COM EVIDÊNCIA (OBRIGATÓRIO P/ CADA "SIM")</t>
  </si>
  <si>
    <t>JUSTIFICATIVA (FACULTATIVO, E APENAS QUANDO FOR "NÃO")</t>
  </si>
  <si>
    <t>PRINT (FACULTATIVO, E APENAS QUANDO FOR "NÃO")</t>
  </si>
  <si>
    <t>COMUM</t>
  </si>
  <si>
    <t>MATRIZ COMUM</t>
  </si>
  <si>
    <t>1.</t>
  </si>
  <si>
    <t>INFORMAÇÕES PRIORITÁRIAS</t>
  </si>
  <si>
    <t>1.1</t>
  </si>
  <si>
    <t>Possui sítio oficial próprio na internet?</t>
  </si>
  <si>
    <t>Essencial</t>
  </si>
  <si>
    <t>Não se aplica</t>
  </si>
  <si>
    <t>O acesso ao portal transparência está visível na capa do site?</t>
  </si>
  <si>
    <t>Obrigatória</t>
  </si>
  <si>
    <t>Subtotal Dimensão:</t>
  </si>
  <si>
    <t>2.</t>
  </si>
  <si>
    <t>INFORMAÇÕES INSTITUCIONAIS</t>
  </si>
  <si>
    <t>2.1</t>
  </si>
  <si>
    <t>2.2</t>
  </si>
  <si>
    <t>2.3</t>
  </si>
  <si>
    <t>2.4</t>
  </si>
  <si>
    <t>Divulga o horário de atendimento?</t>
  </si>
  <si>
    <t>Participa em redes sociais e apresenta, no seu sítio institucional, link de acesso ao seu perfil?</t>
  </si>
  <si>
    <t>Recomendada</t>
  </si>
  <si>
    <t>3.</t>
  </si>
  <si>
    <t>RECEITA</t>
  </si>
  <si>
    <t>3.1</t>
  </si>
  <si>
    <t>Arts. 48, §1º, II e 48-A, inciso II, da LC nº 101/00 e art. 8º, II, do Decreto nº 10.540/20</t>
  </si>
  <si>
    <t>4.</t>
  </si>
  <si>
    <t>DESPESA</t>
  </si>
  <si>
    <t>5.</t>
  </si>
  <si>
    <t>CONVÊNIOS E TRANSFERÊNCIAS</t>
  </si>
  <si>
    <t>6.</t>
  </si>
  <si>
    <t>RECURSOS HUMANOS</t>
  </si>
  <si>
    <t>7.</t>
  </si>
  <si>
    <t>DIÁRIAS</t>
  </si>
  <si>
    <t>Divulga tabela ou relação que explicite os valores das diárias dentro do Estado, fora do Estado e fora do país, conforme legislação local?</t>
  </si>
  <si>
    <t>8.</t>
  </si>
  <si>
    <t>LICITAÇÕES</t>
  </si>
  <si>
    <t>Divulga a íntegra dos editais de licitação?</t>
  </si>
  <si>
    <t>Divulga a íntegra dos demais documentos das fases interna e externa das licitações?</t>
  </si>
  <si>
    <t>Divulga a íntegra dos principais documentos dos processos de dispensa e inexigibilidade de licitação?</t>
  </si>
  <si>
    <t>9.</t>
  </si>
  <si>
    <t>CONTRATOS</t>
  </si>
  <si>
    <t>Divulga a relação dos contratos celebrados em ordem sequencial, com o seu respectivo resumo, contendo, no mínimo, indicação do contratado(a), do valor, do objeto e da vigência, bem como dos aditivos deles decorrentes?</t>
  </si>
  <si>
    <t>Divulga o inteiro teor dos contratos e dos respectivos termos aditivos?</t>
  </si>
  <si>
    <t>10.</t>
  </si>
  <si>
    <t>OBRAS</t>
  </si>
  <si>
    <t>11.</t>
  </si>
  <si>
    <t>PLANEJAMENTO E PRESTAÇÃO DE CONTAS</t>
  </si>
  <si>
    <t>Publica a Prestação de Contas do Ano Anterior (Balanço Geral)?</t>
  </si>
  <si>
    <t>Divulga o Relatório de Gestão ou Atividades?</t>
  </si>
  <si>
    <t>Divulga o Relatório de Gestão Fiscal (RGF)?</t>
  </si>
  <si>
    <t>Art. 3º, I-III, combinado com art. 7º, VII, a, combinado com art. 8º, § 1º, V, da Lei 12.527/2011</t>
  </si>
  <si>
    <t>12.</t>
  </si>
  <si>
    <t>SIC</t>
  </si>
  <si>
    <t>Divulga, na seção relativa ao e-SIC, os prazos de resposta ao cidadão, incluindo o recursal, e as autoridades competentes para o exame dos pedidos, além do procedimento referente à realização do pedido e de eventual recurso?</t>
  </si>
  <si>
    <t>Divulga relatório anual estatístico contendo a quantidade de pedidos de acesso recebidos, atendidos, indeferidos, bem como informações genéricas sobre os solicitantes?</t>
  </si>
  <si>
    <t xml:space="preserve">13. </t>
  </si>
  <si>
    <t>ACESSIBILIDADE</t>
  </si>
  <si>
    <t>O site oficial e o portal de transparência contêm símbolo de acessibilidade em destaque?</t>
  </si>
  <si>
    <t>O site e o portal de transparência contêm exibição do “caminho” de páginas percorridas pelo usuário?</t>
  </si>
  <si>
    <t>O site e o portal de transparência contêm opção de alto contraste?</t>
  </si>
  <si>
    <t>O site e o portal de transparência contêm ferramenta de redimensionamento de texto?</t>
  </si>
  <si>
    <t>14.</t>
  </si>
  <si>
    <t>OUVIDORIA</t>
  </si>
  <si>
    <t>15.</t>
  </si>
  <si>
    <t>LGPD E GOVERNO DIGITAL</t>
  </si>
  <si>
    <t>Publica a sua Política de Privacidade e Proteção de Dados?</t>
  </si>
  <si>
    <t>Possibilita a demanda e o acesso a serviços públicos por meio digital, sem necessidade de solicitação presencial?</t>
  </si>
  <si>
    <t>Realiza e divulga resultados de pesquisas de satisfação?</t>
  </si>
  <si>
    <t>Subtotal Matriz:</t>
  </si>
  <si>
    <t>MATRIZ ESPECÍFICA - PODER EXECUTIVO</t>
  </si>
  <si>
    <t>Art. 8º, II, "e", do Decreto nº 10.540/2020</t>
  </si>
  <si>
    <t xml:space="preserve"> Art. 198, § 3º, II da Lei 5.172/1966</t>
  </si>
  <si>
    <t>Divulga o resultado do julgamento das Contas do Chefe do Poder Executivo pelo Poder Legislativo?</t>
  </si>
  <si>
    <t>Art. 56, §3º, da LC nº 101/00</t>
  </si>
  <si>
    <t>Divulga o Relatório Resumido da Execução Orçamentária (RREO)?</t>
  </si>
  <si>
    <t>Art. 48, "caput", da LC nº 101/00</t>
  </si>
  <si>
    <t>16.</t>
  </si>
  <si>
    <t>RENÚNCIA DE RECEITA</t>
  </si>
  <si>
    <t>17.</t>
  </si>
  <si>
    <t>EMENDAS PARLAMENTARES</t>
  </si>
  <si>
    <t>Emenda à Constituição nº 105/2019, Portaria Interministerial ME/SEGOV nº 6.411/2021, art. 19; Nota Recomendatória Atricon nº 01/2022; Acórdão nº 518/2023 - TCU-Plenário.</t>
  </si>
  <si>
    <t>18.</t>
  </si>
  <si>
    <t>SAÚDE</t>
  </si>
  <si>
    <t>Divulga o plano de saúde, a programação anual e o relatório de gestão?</t>
  </si>
  <si>
    <t>Divulga informações relacionadas aos serviços de saúde, indicando os horários, os profissionais prestadores de serviços, as especialidades e local?</t>
  </si>
  <si>
    <t>19.</t>
  </si>
  <si>
    <t>EDUCAÇÃO</t>
  </si>
  <si>
    <t>Divulga o plano de educação e o respectivo relatório de resultados?</t>
  </si>
  <si>
    <t>Art. 37, "caput" da CF e Art. 8º, § 1º, V, da Lei nº 12.527/2011 - LAI</t>
  </si>
  <si>
    <t>MATRIZ ESPECÍFICA - PODER EXECUTIVO MUNICIPAL</t>
  </si>
  <si>
    <t>Divulga a lista de espera em creches públicas e os critérios de priorização de acesso a elas?</t>
  </si>
  <si>
    <t>MATRIZ ESPECÍFICA - PODER LEGISLATIVO</t>
  </si>
  <si>
    <t>20.</t>
  </si>
  <si>
    <t>ATIVIDADES FINALÍSTICAS - PL</t>
  </si>
  <si>
    <t>Divulga a composição da Casa, com a biografia dos parlamentares?</t>
  </si>
  <si>
    <t>Divulga a pauta das sessões do Plenário?</t>
  </si>
  <si>
    <t>Divulga as atas das sessões, incluindo a lista de presença dos parlamentares em cada sessão?</t>
  </si>
  <si>
    <t>Divulga lista sobre as votações nominais?</t>
  </si>
  <si>
    <t>Divulga o ato que aprecia as Contas do Chefe do Poder Executivo (Decreto) e o teor do julgamento (Ata ou Resumo da Sessão que aprovou ou rejeitou as contas)?</t>
  </si>
  <si>
    <t>Divulga a regulamentação e os valores relativos às cotas para exercício da atividade parlamentar/verba indenizatória?</t>
  </si>
  <si>
    <t>Divulga dados sobre as atividades legislativas dos parlamentares?</t>
  </si>
  <si>
    <t>MATRIZ ESPECÍFICA - PODER JUDICIÁRIO</t>
  </si>
  <si>
    <t>21.</t>
  </si>
  <si>
    <t>ATIVIDADES FINALÍSTICAS - PJ</t>
  </si>
  <si>
    <t>Divulga a composição da Casa, com a indicação de onde cada magistrado atua?</t>
  </si>
  <si>
    <t>Divulga pauta das sessões?</t>
  </si>
  <si>
    <t>Divulga ata das sessões de julgamento/deliberativas?</t>
  </si>
  <si>
    <t>Arts. 37, "caput" (princípio da publicidade), e 93, IX e X, da CF; arts. 7º, II e V, e 8º, caput, da Lei nº 12.527/2011 - LAI.</t>
  </si>
  <si>
    <t>Há transmissão das sessões de julgamento e eventuais audiências públicas via meios de comunicação como rádio, TV, internet, entre outros?</t>
  </si>
  <si>
    <t>MATRIZ ESPECÍFCA - TRIBUNAL DE CONTAS</t>
  </si>
  <si>
    <t>22.</t>
  </si>
  <si>
    <t>ATIVIDADES FINALÍSTICAS</t>
  </si>
  <si>
    <t>Divulga suas Decisões?</t>
  </si>
  <si>
    <t>Divulga a íntegra dos processos após o trânsito em julgado?</t>
  </si>
  <si>
    <t>Divulga informações técnicas de cunho orientativo?</t>
  </si>
  <si>
    <t>Informa sobre valor das condenações (débitos e multas)?</t>
  </si>
  <si>
    <t>Divulga relação de responsáveis que tiveram suas contas julgadas irregulares ou receberam parecer pela reprovação de suas contas?</t>
  </si>
  <si>
    <t>MATRIZ ESPECÍFICA - MINISTÉRIO PÚBLICO</t>
  </si>
  <si>
    <t>23.</t>
  </si>
  <si>
    <t>Divulga os registros de "procedimentos preparatórios" e de seus respectivos andamentos?</t>
  </si>
  <si>
    <t>Divulga os registros sobre os "inquéritos civis" e de seus respectivos andamentos?</t>
  </si>
  <si>
    <t>MATRIZ ESPECÍFICA - DEFENSORIA</t>
  </si>
  <si>
    <t>24.</t>
  </si>
  <si>
    <t>Disponibiliza material informativo?</t>
  </si>
  <si>
    <t>Disponibiliza informações sobre o atendimento?</t>
  </si>
  <si>
    <t>Obrigatoria</t>
  </si>
  <si>
    <t>Matriz Comum</t>
  </si>
  <si>
    <t>NOTA</t>
  </si>
  <si>
    <t>ÍNDICE DE TRANSPARÊNCIA</t>
  </si>
  <si>
    <t>Poder</t>
  </si>
  <si>
    <t>Esfera</t>
  </si>
  <si>
    <t>Teresina</t>
  </si>
  <si>
    <t>Poder Legislativo</t>
  </si>
  <si>
    <t>Estadual</t>
  </si>
  <si>
    <t>Defensoria Pública</t>
  </si>
  <si>
    <t>Poder Executivo</t>
  </si>
  <si>
    <t>Poder Judiciário</t>
  </si>
  <si>
    <t>Ministério Público</t>
  </si>
  <si>
    <t>Tribunal de Contas</t>
  </si>
  <si>
    <t>Acauã</t>
  </si>
  <si>
    <t>Municipal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</si>
  <si>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</si>
  <si>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</si>
  <si>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</si>
  <si>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</si>
  <si>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</si>
  <si>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</si>
  <si>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</si>
  <si>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</si>
  <si>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</si>
  <si>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</si>
  <si>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</si>
  <si>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</si>
  <si>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</si>
  <si>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</si>
  <si>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</si>
  <si>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</si>
  <si>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</si>
  <si>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</si>
  <si>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</si>
  <si>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</si>
  <si>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</si>
  <si>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</si>
  <si>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</si>
  <si>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</si>
  <si>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</si>
  <si>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</si>
  <si>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</si>
  <si>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</si>
  <si>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</si>
  <si>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</si>
  <si>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</si>
  <si>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</si>
  <si>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</si>
  <si>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</si>
  <si>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</si>
  <si>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</si>
  <si>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</si>
  <si>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</si>
  <si>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</si>
  <si>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</si>
  <si>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</si>
  <si>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</si>
  <si>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</si>
  <si>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</si>
  <si>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</si>
  <si>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</si>
  <si>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</si>
  <si>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</si>
  <si>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</si>
  <si>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</si>
  <si>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</si>
  <si>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</si>
  <si>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</si>
  <si>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</si>
  <si>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</si>
  <si>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</si>
  <si>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</si>
  <si>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</si>
  <si>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</si>
  <si>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</si>
  <si>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</si>
  <si>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</si>
  <si>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</si>
  <si>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</si>
  <si>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</si>
  <si>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</si>
  <si>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</si>
  <si>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</si>
  <si>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</si>
  <si>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</si>
  <si>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</si>
  <si>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</si>
  <si>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</si>
  <si>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</si>
  <si>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</si>
  <si>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</si>
  <si>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</si>
  <si>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</si>
  <si>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</si>
  <si>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</si>
  <si>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</si>
  <si>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</si>
  <si>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</si>
  <si>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</si>
  <si>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</si>
  <si>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</si>
  <si>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</si>
  <si>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</si>
  <si>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</si>
  <si>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</si>
  <si>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</si>
  <si>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</si>
  <si>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</si>
  <si>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</si>
  <si>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</si>
  <si>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</si>
  <si>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</si>
  <si>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</si>
  <si>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</si>
  <si>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</si>
  <si>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</si>
  <si>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</si>
  <si>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</si>
  <si>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</si>
  <si>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</si>
  <si>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</si>
  <si>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</si>
  <si>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</si>
  <si>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</si>
  <si>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</si>
  <si>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</si>
  <si>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</si>
  <si>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</si>
  <si>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</si>
  <si>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</si>
  <si>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</si>
  <si>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</si>
  <si>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</si>
  <si>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</si>
  <si>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</si>
  <si>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</si>
  <si>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</si>
  <si>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</si>
  <si>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</si>
  <si>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</si>
  <si>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</si>
  <si>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</si>
  <si>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</si>
  <si>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</si>
  <si>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</si>
  <si>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</si>
  <si>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</si>
  <si>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</si>
  <si>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</si>
  <si>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</si>
  <si>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</si>
  <si>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</si>
  <si>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</si>
  <si>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</t>
  </si>
  <si>
    <t>Novo Oriente do Piauí</t>
  </si>
  <si>
    <t>Novo Santo Antônio</t>
  </si>
  <si>
    <t>Oeiras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</si>
  <si>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</si>
  <si>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</si>
  <si>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</si>
  <si>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</si>
  <si>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</si>
  <si>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</si>
  <si>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</si>
  <si>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</si>
  <si>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</si>
  <si>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</si>
  <si>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</si>
  <si>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</si>
  <si>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</si>
  <si>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</si>
  <si>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</si>
  <si>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</si>
  <si>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</si>
  <si>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</si>
  <si>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</si>
  <si>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</si>
  <si>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</si>
  <si>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</si>
  <si>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</si>
  <si>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</si>
  <si>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</si>
  <si>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</si>
  <si>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</si>
  <si>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</si>
  <si>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</si>
  <si>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</si>
  <si>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</si>
  <si>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</si>
  <si>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</si>
  <si>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</si>
  <si>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</si>
  <si>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</si>
  <si>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</si>
  <si>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</si>
  <si>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</si>
  <si>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</si>
  <si>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</si>
  <si>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</si>
  <si>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</si>
  <si>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</si>
  <si>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</si>
  <si>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</si>
  <si>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</si>
  <si>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</si>
  <si>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</si>
  <si>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</si>
  <si>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</si>
  <si>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</si>
  <si>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</si>
  <si>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</si>
  <si>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</si>
  <si>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</si>
  <si>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</si>
  <si>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</si>
  <si>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</si>
  <si>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</si>
  <si>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</si>
  <si>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</si>
  <si>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</si>
  <si>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</si>
  <si>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</si>
  <si>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</si>
  <si>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</si>
  <si>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</si>
  <si>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</si>
  <si>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</si>
  <si>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</si>
  <si>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</si>
  <si>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</si>
  <si>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</si>
  <si>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</si>
  <si>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</si>
  <si>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</si>
  <si>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</si>
  <si>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UNIDADE_ESFERA</t>
  </si>
  <si>
    <t>ESFERA_PODER</t>
  </si>
  <si>
    <t>ESFERA_CHAVE</t>
  </si>
  <si>
    <t>COMPARACAO</t>
  </si>
  <si>
    <t>RESULTADO_COMUM</t>
  </si>
  <si>
    <t>RESULTADO_ESPECIFICO</t>
  </si>
  <si>
    <t>RESULTADO_ESPECIFICO_EXECUTIVO_MUNICIPAL</t>
  </si>
  <si>
    <t>CHAVE</t>
  </si>
  <si>
    <t>Nome Matriz aplicada</t>
  </si>
  <si>
    <t>PODER</t>
  </si>
  <si>
    <t>ESFERA</t>
  </si>
  <si>
    <t>SOMATÓRIA ESPECÍFICA</t>
  </si>
  <si>
    <t>Matriz Específica  - Poder Executivo Municipal</t>
  </si>
  <si>
    <t>Matriz Específica  - Poder Executivo Estadual</t>
  </si>
  <si>
    <t>Matriz Específica  - Poder Judiciário</t>
  </si>
  <si>
    <t>Matriz Específica  - Tribunal de Contas</t>
  </si>
  <si>
    <t>Matriz Específica  - Ministério Público</t>
  </si>
  <si>
    <t>Matriz Específica  - Defensoria</t>
  </si>
  <si>
    <t>Matriz Específica  - Poder Legislativo</t>
  </si>
  <si>
    <t>Identificação do Poder ou Órgão</t>
  </si>
  <si>
    <t>Unidade Federativa</t>
  </si>
  <si>
    <t>Inexistente</t>
  </si>
  <si>
    <t>Inicial</t>
  </si>
  <si>
    <t>Acre</t>
  </si>
  <si>
    <t>Básico</t>
  </si>
  <si>
    <t>Alagoas</t>
  </si>
  <si>
    <t>Intermediário</t>
  </si>
  <si>
    <t>Amapá</t>
  </si>
  <si>
    <t>Elevado</t>
  </si>
  <si>
    <t>Amazonas</t>
  </si>
  <si>
    <t>Prata</t>
  </si>
  <si>
    <t>Bahia</t>
  </si>
  <si>
    <t>Ouro</t>
  </si>
  <si>
    <t>Ceará</t>
  </si>
  <si>
    <t>Diamante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</si>
  <si>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</si>
  <si>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</si>
  <si>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</si>
  <si>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</si>
  <si>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</si>
  <si>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</si>
  <si>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</si>
  <si>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</si>
  <si>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</si>
  <si>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</si>
  <si>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</si>
  <si>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</si>
  <si>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</si>
  <si>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</si>
  <si>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</si>
  <si>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</si>
  <si>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</si>
  <si>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</si>
  <si>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</si>
  <si>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Distrito Federal</t>
  </si>
  <si>
    <t>Total geral de critérios</t>
  </si>
  <si>
    <t>Notas Especificas</t>
  </si>
  <si>
    <t>Código da Unidade da Federação</t>
  </si>
  <si>
    <t>Sigla da Unidade da Federação</t>
  </si>
  <si>
    <t>Nome da Unidade da Federação</t>
  </si>
  <si>
    <t>Código do Município</t>
  </si>
  <si>
    <t>Nome do Município</t>
  </si>
  <si>
    <t>RO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</si>
  <si>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</si>
  <si>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</si>
  <si>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</si>
  <si>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</si>
  <si>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</si>
  <si>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</si>
  <si>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</si>
  <si>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</si>
  <si>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</si>
  <si>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</si>
  <si>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</si>
  <si>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</si>
  <si>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</si>
  <si>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</si>
  <si>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</si>
  <si>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</si>
  <si>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</si>
  <si>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</si>
  <si>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</si>
  <si>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</si>
  <si>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</si>
  <si>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</si>
  <si>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</si>
  <si>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</si>
  <si>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</si>
  <si>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</si>
  <si>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</si>
  <si>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</si>
  <si>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</si>
  <si>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</si>
  <si>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</si>
  <si>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</si>
  <si>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</si>
  <si>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</si>
  <si>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</si>
  <si>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</si>
  <si>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</si>
  <si>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</si>
  <si>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</si>
  <si>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</si>
  <si>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</si>
  <si>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</si>
  <si>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</si>
  <si>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</si>
  <si>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</si>
  <si>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</si>
  <si>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</si>
  <si>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</si>
  <si>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</si>
  <si>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</si>
  <si>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</si>
  <si>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</si>
  <si>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</si>
  <si>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</si>
  <si>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</si>
  <si>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</si>
  <si>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</si>
  <si>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</si>
  <si>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</si>
  <si>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</si>
  <si>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</si>
  <si>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</si>
  <si>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</si>
  <si>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</si>
  <si>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</si>
  <si>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</si>
  <si>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</si>
  <si>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</si>
  <si>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</si>
  <si>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</si>
  <si>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</si>
  <si>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</si>
  <si>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</si>
  <si>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</si>
  <si>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</si>
  <si>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</si>
  <si>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</si>
  <si>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</si>
  <si>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</si>
  <si>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</si>
  <si>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</si>
  <si>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</si>
  <si>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</si>
  <si>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</si>
  <si>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</si>
  <si>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</si>
  <si>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</si>
  <si>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</si>
  <si>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</si>
  <si>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</si>
  <si>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</si>
  <si>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</si>
  <si>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</si>
  <si>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</si>
  <si>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</si>
  <si>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</si>
  <si>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</si>
  <si>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</si>
  <si>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</si>
  <si>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</si>
  <si>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</si>
  <si>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</si>
  <si>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</si>
  <si>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</si>
  <si>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</si>
  <si>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</si>
  <si>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</si>
  <si>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</si>
  <si>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</si>
  <si>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</si>
  <si>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</si>
  <si>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</si>
  <si>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</si>
  <si>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</si>
  <si>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</si>
  <si>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</si>
  <si>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</si>
  <si>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</si>
  <si>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</si>
  <si>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</si>
  <si>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</si>
  <si>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</si>
  <si>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</si>
  <si>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</si>
  <si>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</si>
  <si>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</si>
  <si>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</si>
  <si>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</si>
  <si>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</si>
  <si>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</si>
  <si>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</si>
  <si>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</si>
  <si>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</si>
  <si>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</si>
  <si>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</si>
  <si>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</si>
  <si>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</si>
  <si>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</si>
  <si>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RR</t>
  </si>
  <si>
    <t>Amajari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</si>
  <si>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</si>
  <si>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</si>
  <si>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</si>
  <si>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</si>
  <si>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</si>
  <si>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</si>
  <si>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</si>
  <si>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</si>
  <si>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</si>
  <si>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</si>
  <si>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</si>
  <si>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</si>
  <si>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</si>
  <si>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</si>
  <si>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</si>
  <si>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</si>
  <si>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</si>
  <si>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</si>
  <si>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</si>
  <si>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</si>
  <si>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</si>
  <si>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</si>
  <si>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</si>
  <si>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</si>
  <si>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</si>
  <si>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</si>
  <si>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</si>
  <si>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</si>
  <si>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</si>
  <si>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</si>
  <si>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</si>
  <si>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</si>
  <si>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</si>
  <si>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</si>
  <si>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</si>
  <si>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</si>
  <si>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</si>
  <si>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</si>
  <si>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</si>
  <si>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</si>
  <si>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</si>
  <si>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</si>
  <si>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</si>
  <si>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</si>
  <si>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</si>
  <si>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</si>
  <si>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</si>
  <si>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</si>
  <si>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</si>
  <si>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</si>
  <si>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</si>
  <si>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</si>
  <si>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</si>
  <si>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</si>
  <si>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</si>
  <si>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</si>
  <si>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</si>
  <si>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</si>
  <si>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</si>
  <si>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</si>
  <si>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</si>
  <si>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</si>
  <si>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</si>
  <si>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</si>
  <si>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</si>
  <si>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</si>
  <si>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</si>
  <si>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</si>
  <si>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</si>
  <si>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</si>
  <si>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</si>
  <si>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</si>
  <si>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</si>
  <si>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</si>
  <si>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</si>
  <si>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</si>
  <si>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</si>
  <si>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</si>
  <si>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</si>
  <si>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</si>
  <si>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</si>
  <si>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</si>
  <si>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</si>
  <si>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</si>
  <si>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</si>
  <si>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</si>
  <si>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</si>
  <si>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</si>
  <si>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</si>
  <si>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</si>
  <si>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</si>
  <si>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</si>
  <si>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</si>
  <si>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</si>
  <si>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</si>
  <si>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</si>
  <si>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</si>
  <si>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</si>
  <si>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</si>
  <si>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</si>
  <si>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</si>
  <si>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</si>
  <si>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</si>
  <si>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</si>
  <si>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</si>
  <si>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</si>
  <si>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</si>
  <si>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</si>
  <si>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</si>
  <si>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</si>
  <si>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</si>
  <si>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</si>
  <si>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</si>
  <si>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</si>
  <si>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</si>
  <si>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</si>
  <si>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</si>
  <si>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</si>
  <si>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</si>
  <si>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</si>
  <si>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</si>
  <si>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</si>
  <si>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</si>
  <si>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</si>
  <si>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</si>
  <si>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</si>
  <si>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</si>
  <si>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</si>
  <si>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</si>
  <si>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</si>
  <si>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</si>
  <si>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</si>
  <si>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</si>
  <si>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</si>
  <si>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</si>
  <si>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</si>
  <si>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</si>
  <si>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</si>
  <si>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</si>
  <si>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</si>
  <si>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</si>
  <si>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</si>
  <si>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</si>
  <si>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</si>
  <si>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</si>
  <si>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</si>
  <si>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</si>
  <si>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</si>
  <si>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</si>
  <si>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</si>
  <si>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</si>
  <si>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</si>
  <si>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</si>
  <si>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</si>
  <si>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</si>
  <si>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</si>
  <si>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</si>
  <si>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</si>
  <si>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AP</t>
  </si>
  <si>
    <t>Serra do Navio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</si>
  <si>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</si>
  <si>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</si>
  <si>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</si>
  <si>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</si>
  <si>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</si>
  <si>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</si>
  <si>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</si>
  <si>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</si>
  <si>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</si>
  <si>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</si>
  <si>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</si>
  <si>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</si>
  <si>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</si>
  <si>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</si>
  <si>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TO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</si>
  <si>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</si>
  <si>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</si>
  <si>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</si>
  <si>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</si>
  <si>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</si>
  <si>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</si>
  <si>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</si>
  <si>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</si>
  <si>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</si>
  <si>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</si>
  <si>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</si>
  <si>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</si>
  <si>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</si>
  <si>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</si>
  <si>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</si>
  <si>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</si>
  <si>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</si>
  <si>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</si>
  <si>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</si>
  <si>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</si>
  <si>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</si>
  <si>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</si>
  <si>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</si>
  <si>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</si>
  <si>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</si>
  <si>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</si>
  <si>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</si>
  <si>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</si>
  <si>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</si>
  <si>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</si>
  <si>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</si>
  <si>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</si>
  <si>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</si>
  <si>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</si>
  <si>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</si>
  <si>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</si>
  <si>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</si>
  <si>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</si>
  <si>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</si>
  <si>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</si>
  <si>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</si>
  <si>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</si>
  <si>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</si>
  <si>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</si>
  <si>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</si>
  <si>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</si>
  <si>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</si>
  <si>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Fátima</t>
  </si>
  <si>
    <t>Figueirópolis</t>
  </si>
  <si>
    <t>Filadélfia</t>
  </si>
  <si>
    <t>Formoso do Araguaia</t>
  </si>
  <si>
    <t>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</si>
  <si>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</si>
  <si>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</si>
  <si>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</si>
  <si>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</si>
  <si>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</si>
  <si>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</si>
  <si>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</si>
  <si>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</si>
  <si>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</si>
  <si>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</si>
  <si>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</si>
  <si>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</si>
  <si>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</si>
  <si>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</si>
  <si>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</si>
  <si>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</si>
  <si>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</si>
  <si>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</si>
  <si>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</si>
  <si>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</si>
  <si>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</si>
  <si>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</si>
  <si>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</si>
  <si>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</si>
  <si>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</si>
  <si>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</si>
  <si>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</si>
  <si>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</si>
  <si>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</si>
  <si>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</si>
  <si>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</si>
  <si>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</si>
  <si>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</si>
  <si>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</si>
  <si>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</si>
  <si>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</si>
  <si>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</si>
  <si>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</si>
  <si>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</si>
  <si>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</si>
  <si>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</si>
  <si>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</si>
  <si>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</si>
  <si>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</si>
  <si>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</si>
  <si>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</si>
  <si>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</si>
  <si>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</si>
  <si>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</si>
  <si>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</si>
  <si>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</si>
  <si>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</si>
  <si>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</si>
  <si>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</si>
  <si>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</si>
  <si>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</si>
  <si>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</si>
  <si>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</si>
  <si>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</si>
  <si>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</si>
  <si>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</si>
  <si>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</si>
  <si>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</si>
  <si>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</si>
  <si>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</si>
  <si>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</si>
  <si>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</si>
  <si>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</si>
  <si>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</si>
  <si>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</si>
  <si>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</si>
  <si>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</si>
  <si>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</si>
  <si>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</si>
  <si>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</si>
  <si>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</si>
  <si>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</si>
  <si>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</si>
  <si>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</si>
  <si>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</si>
  <si>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</si>
  <si>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</si>
  <si>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</si>
  <si>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</si>
  <si>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</si>
  <si>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</si>
  <si>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</si>
  <si>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</si>
  <si>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</si>
  <si>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</si>
  <si>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</si>
  <si>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</si>
  <si>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</si>
  <si>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</si>
  <si>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</si>
  <si>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</si>
  <si>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</si>
  <si>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</si>
  <si>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</si>
  <si>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</si>
  <si>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</si>
  <si>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</si>
  <si>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</si>
  <si>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</si>
  <si>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</si>
  <si>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</si>
  <si>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</si>
  <si>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</si>
  <si>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</si>
  <si>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</si>
  <si>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</si>
  <si>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</si>
  <si>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</si>
  <si>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</si>
  <si>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</si>
  <si>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</si>
  <si>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</si>
  <si>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</si>
  <si>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</si>
  <si>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</si>
  <si>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</si>
  <si>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</si>
  <si>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</si>
  <si>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</si>
  <si>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</si>
  <si>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</si>
  <si>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</si>
  <si>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</si>
  <si>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</si>
  <si>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</si>
  <si>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</si>
  <si>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</si>
  <si>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</si>
  <si>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</si>
  <si>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</si>
  <si>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</si>
  <si>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</si>
  <si>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</si>
  <si>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</si>
  <si>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</si>
  <si>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</si>
  <si>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</si>
  <si>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</si>
  <si>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</si>
  <si>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</si>
  <si>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</si>
  <si>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</si>
  <si>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</si>
  <si>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</si>
  <si>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</si>
  <si>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</si>
  <si>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</si>
  <si>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</si>
  <si>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</si>
  <si>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</si>
  <si>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</si>
  <si>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</si>
  <si>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</si>
  <si>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</si>
  <si>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</si>
  <si>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</si>
  <si>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</si>
  <si>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</si>
  <si>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</si>
  <si>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</si>
  <si>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</si>
  <si>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</si>
  <si>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</si>
  <si>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</si>
  <si>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</si>
  <si>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</si>
  <si>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</si>
  <si>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</si>
  <si>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</si>
  <si>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</si>
  <si>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</si>
  <si>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</si>
  <si>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</si>
  <si>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</si>
  <si>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</si>
  <si>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</si>
  <si>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</si>
  <si>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</si>
  <si>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</si>
  <si>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</si>
  <si>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</si>
  <si>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</si>
  <si>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</si>
  <si>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</si>
  <si>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</si>
  <si>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</si>
  <si>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</si>
  <si>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</si>
  <si>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</si>
  <si>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</si>
  <si>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</si>
  <si>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</si>
  <si>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</si>
  <si>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</si>
  <si>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</si>
  <si>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</si>
  <si>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</si>
  <si>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</si>
  <si>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</si>
  <si>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</si>
  <si>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</si>
  <si>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</si>
  <si>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</si>
  <si>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</si>
  <si>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</si>
  <si>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</si>
  <si>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</si>
  <si>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</si>
  <si>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</si>
  <si>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</si>
  <si>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</si>
  <si>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</si>
  <si>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</si>
  <si>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</si>
  <si>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</si>
  <si>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</si>
  <si>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</si>
  <si>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</si>
  <si>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</si>
  <si>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</si>
  <si>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</si>
  <si>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</si>
  <si>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</si>
  <si>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</si>
  <si>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</si>
  <si>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</si>
  <si>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</si>
  <si>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</si>
  <si>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</si>
  <si>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</si>
  <si>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</si>
  <si>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</si>
  <si>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</si>
  <si>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</si>
  <si>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</si>
  <si>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</si>
  <si>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</si>
  <si>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</si>
  <si>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</si>
  <si>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</si>
  <si>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</si>
  <si>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</si>
  <si>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</si>
  <si>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</si>
  <si>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</si>
  <si>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</si>
  <si>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</si>
  <si>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</si>
  <si>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</si>
  <si>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</si>
  <si>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</si>
  <si>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</si>
  <si>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</si>
  <si>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</si>
  <si>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</si>
  <si>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</si>
  <si>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</si>
  <si>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</si>
  <si>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</si>
  <si>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</si>
  <si>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</si>
  <si>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</si>
  <si>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</si>
  <si>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</si>
  <si>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</si>
  <si>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</si>
  <si>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</si>
  <si>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</si>
  <si>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</si>
  <si>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</si>
  <si>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</si>
  <si>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</si>
  <si>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</si>
  <si>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</si>
  <si>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</si>
  <si>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</si>
  <si>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</si>
  <si>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</si>
  <si>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</si>
  <si>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</si>
  <si>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</si>
  <si>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</si>
  <si>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</si>
  <si>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</si>
  <si>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</si>
  <si>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</si>
  <si>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</si>
  <si>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</si>
  <si>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</si>
  <si>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</si>
  <si>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</si>
  <si>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</si>
  <si>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</si>
  <si>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</si>
  <si>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</si>
  <si>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PI</t>
  </si>
  <si>
    <t>Olho D'Água do Piauí</t>
  </si>
  <si>
    <t>Pau D'Arco do Piauí</t>
  </si>
  <si>
    <t>União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</si>
  <si>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</si>
  <si>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</si>
  <si>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</si>
  <si>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</si>
  <si>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</si>
  <si>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</si>
  <si>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</si>
  <si>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</si>
  <si>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</si>
  <si>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</si>
  <si>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</si>
  <si>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</si>
  <si>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</si>
  <si>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</si>
  <si>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</si>
  <si>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</si>
  <si>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</si>
  <si>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</si>
  <si>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</si>
  <si>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</si>
  <si>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</si>
  <si>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</si>
  <si>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</si>
  <si>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</si>
  <si>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</si>
  <si>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</si>
  <si>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</si>
  <si>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</si>
  <si>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</si>
  <si>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</si>
  <si>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</si>
  <si>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</si>
  <si>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</si>
  <si>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</si>
  <si>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</si>
  <si>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</si>
  <si>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</si>
  <si>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</si>
  <si>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</si>
  <si>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</si>
  <si>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</si>
  <si>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</si>
  <si>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</si>
  <si>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</si>
  <si>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</si>
  <si>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</si>
  <si>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</si>
  <si>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</si>
  <si>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</si>
  <si>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</si>
  <si>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</si>
  <si>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</si>
  <si>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</si>
  <si>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</si>
  <si>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</si>
  <si>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</si>
  <si>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</si>
  <si>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</si>
  <si>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</si>
  <si>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</si>
  <si>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</si>
  <si>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</si>
  <si>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</si>
  <si>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</si>
  <si>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</si>
  <si>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</si>
  <si>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</si>
  <si>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</si>
  <si>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</si>
  <si>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</si>
  <si>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</si>
  <si>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</si>
  <si>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</si>
  <si>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</si>
  <si>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</si>
  <si>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</si>
  <si>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</si>
  <si>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</si>
  <si>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</si>
  <si>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</si>
  <si>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</si>
  <si>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</si>
  <si>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</si>
  <si>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</si>
  <si>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</si>
  <si>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</si>
  <si>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</si>
  <si>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</si>
  <si>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</si>
  <si>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</si>
  <si>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</si>
  <si>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</si>
  <si>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</si>
  <si>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</si>
  <si>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</si>
  <si>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</si>
  <si>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</si>
  <si>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</si>
  <si>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</si>
  <si>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</si>
  <si>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</si>
  <si>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</si>
  <si>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</si>
  <si>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</si>
  <si>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</si>
  <si>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</si>
  <si>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</si>
  <si>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</si>
  <si>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</si>
  <si>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</si>
  <si>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</si>
  <si>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</si>
  <si>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</si>
  <si>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</si>
  <si>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</si>
  <si>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</si>
  <si>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</si>
  <si>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</si>
  <si>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</si>
  <si>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</si>
  <si>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</si>
  <si>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</si>
  <si>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</si>
  <si>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</si>
  <si>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</si>
  <si>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</si>
  <si>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</si>
  <si>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</si>
  <si>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</si>
  <si>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</si>
  <si>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</si>
  <si>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</si>
  <si>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</si>
  <si>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</si>
  <si>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</si>
  <si>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</si>
  <si>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</si>
  <si>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</si>
  <si>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</si>
  <si>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</si>
  <si>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</si>
  <si>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</si>
  <si>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</si>
  <si>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</si>
  <si>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</si>
  <si>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</si>
  <si>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</si>
  <si>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</si>
  <si>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</si>
  <si>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</si>
  <si>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</si>
  <si>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</si>
  <si>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</si>
  <si>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</si>
  <si>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</si>
  <si>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</si>
  <si>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</si>
  <si>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</si>
  <si>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</si>
  <si>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</si>
  <si>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</si>
  <si>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</si>
  <si>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</si>
  <si>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</si>
  <si>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</si>
  <si>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</si>
  <si>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</si>
  <si>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</si>
  <si>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</si>
  <si>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</si>
  <si>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</si>
  <si>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</si>
  <si>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</si>
  <si>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</si>
  <si>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</si>
  <si>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</si>
  <si>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</si>
  <si>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</si>
  <si>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</si>
  <si>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</si>
  <si>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</si>
  <si>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</si>
  <si>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</si>
  <si>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</si>
  <si>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</si>
  <si>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</si>
  <si>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</si>
  <si>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</si>
  <si>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</si>
  <si>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</si>
  <si>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</si>
  <si>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</si>
  <si>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</si>
  <si>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</si>
  <si>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</si>
  <si>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</si>
  <si>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</si>
  <si>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</si>
  <si>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</si>
  <si>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</si>
  <si>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</si>
  <si>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</si>
  <si>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</si>
  <si>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</si>
  <si>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</si>
  <si>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</si>
  <si>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</si>
  <si>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</si>
  <si>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</si>
  <si>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</si>
  <si>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</si>
  <si>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</si>
  <si>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</si>
  <si>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</si>
  <si>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</si>
  <si>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</si>
  <si>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</si>
  <si>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</si>
  <si>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</si>
  <si>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</si>
  <si>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</si>
  <si>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</si>
  <si>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</si>
  <si>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</si>
  <si>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</si>
  <si>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</si>
  <si>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</si>
  <si>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</si>
  <si>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</si>
  <si>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</si>
  <si>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</si>
  <si>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</si>
  <si>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</si>
  <si>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</si>
  <si>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</si>
  <si>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</si>
  <si>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</si>
  <si>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</si>
  <si>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</si>
  <si>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</si>
  <si>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</si>
  <si>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</si>
  <si>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</si>
  <si>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</si>
  <si>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</si>
  <si>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</si>
  <si>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</si>
  <si>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</si>
  <si>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</si>
  <si>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</si>
  <si>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</si>
  <si>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</si>
  <si>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</si>
  <si>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</si>
  <si>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</si>
  <si>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</si>
  <si>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</si>
  <si>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</si>
  <si>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</si>
  <si>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</si>
  <si>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</si>
  <si>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</si>
  <si>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</si>
  <si>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</si>
  <si>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</si>
  <si>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</si>
  <si>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</si>
  <si>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</si>
  <si>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</si>
  <si>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</si>
  <si>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</si>
  <si>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Ouro Branco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</si>
  <si>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</si>
  <si>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</si>
  <si>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</si>
  <si>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</si>
  <si>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</si>
  <si>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</si>
  <si>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</si>
  <si>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</si>
  <si>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</si>
  <si>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</si>
  <si>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</si>
  <si>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</si>
  <si>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</si>
  <si>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</si>
  <si>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</si>
  <si>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</si>
  <si>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</si>
  <si>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</si>
  <si>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</si>
  <si>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</si>
  <si>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</si>
  <si>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</si>
  <si>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</si>
  <si>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</si>
  <si>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</si>
  <si>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</si>
  <si>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</si>
  <si>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</si>
  <si>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</si>
  <si>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</si>
  <si>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</si>
  <si>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</si>
  <si>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</si>
  <si>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</si>
  <si>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</si>
  <si>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</si>
  <si>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</si>
  <si>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</si>
  <si>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</si>
  <si>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</si>
  <si>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</si>
  <si>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</si>
  <si>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</si>
  <si>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</si>
  <si>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</si>
  <si>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</si>
  <si>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</si>
  <si>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</si>
  <si>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</si>
  <si>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</si>
  <si>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</si>
  <si>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</si>
  <si>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</si>
  <si>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</si>
  <si>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</si>
  <si>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</si>
  <si>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</si>
  <si>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</si>
  <si>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</si>
  <si>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</si>
  <si>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</si>
  <si>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</si>
  <si>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</si>
  <si>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</si>
  <si>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</si>
  <si>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</si>
  <si>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</si>
  <si>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</si>
  <si>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</si>
  <si>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</si>
  <si>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</si>
  <si>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</si>
  <si>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</si>
  <si>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</si>
  <si>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</si>
  <si>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</si>
  <si>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</si>
  <si>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</si>
  <si>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</si>
  <si>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</si>
  <si>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</si>
  <si>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</si>
  <si>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</si>
  <si>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</si>
  <si>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</si>
  <si>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</si>
  <si>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</si>
  <si>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</si>
  <si>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</si>
  <si>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</si>
  <si>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</si>
  <si>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</si>
  <si>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</si>
  <si>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</si>
  <si>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</si>
  <si>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</si>
  <si>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</si>
  <si>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</si>
  <si>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</si>
  <si>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</si>
  <si>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</si>
  <si>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</si>
  <si>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</si>
  <si>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</si>
  <si>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</si>
  <si>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</si>
  <si>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</si>
  <si>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</si>
  <si>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</si>
  <si>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</si>
  <si>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</si>
  <si>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</si>
  <si>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</si>
  <si>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</si>
  <si>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</si>
  <si>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</si>
  <si>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</si>
  <si>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</si>
  <si>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</si>
  <si>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</si>
  <si>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</si>
  <si>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</si>
  <si>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</si>
  <si>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</si>
  <si>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</si>
  <si>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</si>
  <si>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</si>
  <si>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</si>
  <si>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</si>
  <si>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</si>
  <si>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</si>
  <si>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</si>
  <si>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</si>
  <si>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</si>
  <si>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</si>
  <si>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</si>
  <si>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</si>
  <si>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</si>
  <si>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</si>
  <si>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</si>
  <si>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</si>
  <si>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</si>
  <si>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</si>
  <si>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</si>
  <si>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</si>
  <si>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</si>
  <si>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</si>
  <si>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</si>
  <si>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</si>
  <si>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</si>
  <si>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</si>
  <si>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</si>
  <si>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</si>
  <si>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</si>
  <si>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</si>
  <si>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</si>
  <si>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</si>
  <si>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</si>
  <si>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</si>
  <si>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</si>
  <si>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</si>
  <si>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</si>
  <si>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</si>
  <si>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</si>
  <si>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</si>
  <si>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</si>
  <si>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</si>
  <si>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</si>
  <si>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</si>
  <si>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</si>
  <si>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</si>
  <si>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</si>
  <si>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</si>
  <si>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</si>
  <si>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</si>
  <si>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</si>
  <si>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</si>
  <si>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</si>
  <si>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</si>
  <si>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</si>
  <si>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</si>
  <si>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</si>
  <si>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</si>
  <si>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</si>
  <si>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</si>
  <si>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</si>
  <si>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</si>
  <si>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</si>
  <si>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</si>
  <si>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</si>
  <si>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</si>
  <si>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</si>
  <si>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</si>
  <si>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</si>
  <si>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</si>
  <si>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</si>
  <si>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</si>
  <si>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</si>
  <si>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</si>
  <si>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</si>
  <si>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</si>
  <si>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</si>
  <si>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</si>
  <si>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</si>
  <si>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</si>
  <si>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</si>
  <si>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</si>
  <si>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</si>
  <si>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</si>
  <si>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</si>
  <si>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</si>
  <si>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</si>
  <si>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</si>
  <si>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</si>
  <si>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</si>
  <si>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</si>
  <si>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</si>
  <si>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</si>
  <si>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</si>
  <si>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</si>
  <si>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</si>
  <si>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</si>
  <si>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</si>
  <si>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</si>
  <si>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</si>
  <si>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</si>
  <si>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</si>
  <si>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</si>
  <si>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</si>
  <si>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</si>
  <si>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</si>
  <si>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</si>
  <si>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</si>
  <si>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</si>
  <si>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</si>
  <si>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</si>
  <si>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</si>
  <si>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</si>
  <si>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</si>
  <si>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</si>
  <si>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</si>
  <si>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</si>
  <si>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</si>
  <si>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</si>
  <si>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</si>
  <si>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</si>
  <si>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</si>
  <si>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</si>
  <si>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</si>
  <si>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</si>
  <si>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</si>
  <si>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</si>
  <si>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</si>
  <si>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</si>
  <si>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</si>
  <si>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</si>
  <si>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</si>
  <si>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</si>
  <si>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</si>
  <si>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</si>
  <si>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</si>
  <si>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</si>
  <si>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</si>
  <si>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</si>
  <si>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</si>
  <si>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</si>
  <si>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</si>
  <si>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</si>
  <si>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</si>
  <si>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</si>
  <si>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</si>
  <si>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</si>
  <si>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</si>
  <si>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</si>
  <si>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</si>
  <si>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</si>
  <si>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</si>
  <si>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</si>
  <si>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</si>
  <si>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</si>
  <si>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</si>
  <si>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</si>
  <si>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</si>
  <si>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</si>
  <si>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</si>
  <si>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</si>
  <si>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</si>
  <si>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</si>
  <si>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</si>
  <si>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</si>
  <si>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</si>
  <si>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</si>
  <si>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</si>
  <si>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</si>
  <si>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</si>
  <si>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</si>
  <si>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</si>
  <si>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</si>
  <si>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</si>
  <si>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</si>
  <si>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</si>
  <si>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</si>
  <si>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</si>
  <si>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</si>
  <si>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</si>
  <si>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</si>
  <si>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</si>
  <si>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</si>
  <si>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</si>
  <si>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</si>
  <si>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</si>
  <si>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</si>
  <si>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</si>
  <si>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</si>
  <si>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</si>
  <si>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</si>
  <si>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</si>
  <si>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</si>
  <si>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</si>
  <si>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</si>
  <si>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</si>
  <si>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</si>
  <si>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</si>
  <si>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</si>
  <si>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</si>
  <si>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</si>
  <si>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</si>
  <si>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</si>
  <si>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</si>
  <si>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</si>
  <si>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</si>
  <si>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</si>
  <si>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</si>
  <si>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</si>
  <si>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</si>
  <si>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</si>
  <si>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</si>
  <si>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</si>
  <si>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</si>
  <si>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</si>
  <si>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</si>
  <si>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</si>
  <si>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</si>
  <si>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</si>
  <si>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</si>
  <si>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</si>
  <si>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</si>
  <si>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</si>
  <si>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</si>
  <si>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</si>
  <si>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</si>
  <si>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</si>
  <si>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</si>
  <si>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</si>
  <si>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</si>
  <si>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</si>
  <si>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</si>
  <si>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</si>
  <si>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</si>
  <si>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</si>
  <si>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</si>
  <si>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</si>
  <si>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</si>
  <si>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</si>
  <si>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</si>
  <si>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</si>
  <si>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</si>
  <si>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</si>
  <si>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</si>
  <si>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</si>
  <si>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</si>
  <si>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</si>
  <si>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</si>
  <si>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</si>
  <si>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</si>
  <si>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</si>
  <si>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</si>
  <si>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</si>
  <si>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</si>
  <si>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</si>
  <si>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</si>
  <si>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</si>
  <si>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</si>
  <si>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</si>
  <si>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</si>
  <si>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</si>
  <si>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</si>
  <si>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</si>
  <si>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</si>
  <si>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</si>
  <si>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</si>
  <si>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</si>
  <si>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</si>
  <si>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</si>
  <si>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</si>
  <si>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</si>
  <si>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</si>
  <si>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</si>
  <si>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</si>
  <si>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</si>
  <si>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</si>
  <si>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</si>
  <si>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</si>
  <si>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</si>
  <si>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</si>
  <si>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</si>
  <si>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</si>
  <si>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</si>
  <si>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</si>
  <si>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</si>
  <si>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</si>
  <si>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</si>
  <si>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</si>
  <si>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</si>
  <si>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</si>
  <si>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</si>
  <si>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</si>
  <si>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</si>
  <si>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</si>
  <si>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</si>
  <si>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</si>
  <si>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</si>
  <si>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</si>
  <si>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</si>
  <si>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</si>
  <si>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</si>
  <si>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</si>
  <si>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</si>
  <si>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</si>
  <si>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</si>
  <si>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</si>
  <si>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</si>
  <si>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</si>
  <si>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</si>
  <si>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</si>
  <si>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</si>
  <si>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</si>
  <si>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</si>
  <si>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</si>
  <si>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</si>
  <si>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</si>
  <si>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</si>
  <si>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</si>
  <si>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</si>
  <si>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</si>
  <si>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</si>
  <si>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</si>
  <si>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</si>
  <si>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</si>
  <si>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</si>
  <si>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</si>
  <si>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</si>
  <si>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</si>
  <si>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</si>
  <si>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</si>
  <si>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</si>
  <si>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</si>
  <si>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</si>
  <si>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</si>
  <si>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</si>
  <si>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</si>
  <si>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</si>
  <si>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</si>
  <si>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</si>
  <si>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</si>
  <si>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</si>
  <si>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</si>
  <si>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</si>
  <si>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</si>
  <si>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</si>
  <si>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</si>
  <si>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</si>
  <si>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</si>
  <si>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</si>
  <si>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</si>
  <si>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</si>
  <si>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</si>
  <si>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</si>
  <si>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</si>
  <si>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</si>
  <si>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</si>
  <si>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</si>
  <si>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</si>
  <si>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</si>
  <si>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</si>
  <si>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</si>
  <si>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</si>
  <si>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</si>
  <si>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</si>
  <si>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</si>
  <si>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</si>
  <si>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</si>
  <si>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</si>
  <si>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</si>
  <si>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</si>
  <si>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</si>
  <si>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</si>
  <si>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</si>
  <si>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</si>
  <si>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</si>
  <si>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</si>
  <si>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</si>
  <si>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</si>
  <si>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</si>
  <si>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</si>
  <si>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</si>
  <si>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</si>
  <si>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</si>
  <si>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</si>
  <si>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</si>
  <si>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</si>
  <si>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</si>
  <si>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</si>
  <si>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</si>
  <si>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</si>
  <si>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</si>
  <si>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</si>
  <si>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</si>
  <si>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</si>
  <si>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</si>
  <si>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</si>
  <si>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</si>
  <si>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</si>
  <si>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</si>
  <si>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</si>
  <si>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</si>
  <si>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</si>
  <si>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</si>
  <si>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</si>
  <si>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</si>
  <si>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</si>
  <si>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</si>
  <si>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</si>
  <si>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</si>
  <si>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</si>
  <si>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</si>
  <si>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SE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</si>
  <si>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</si>
  <si>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</si>
  <si>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</si>
  <si>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</si>
  <si>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</si>
  <si>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</si>
  <si>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</si>
  <si>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</si>
  <si>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</si>
  <si>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</si>
  <si>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</si>
  <si>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</si>
  <si>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</si>
  <si>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</si>
  <si>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</si>
  <si>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</si>
  <si>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</si>
  <si>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</si>
  <si>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</si>
  <si>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</si>
  <si>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</si>
  <si>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</si>
  <si>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</si>
  <si>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</si>
  <si>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</si>
  <si>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</si>
  <si>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</si>
  <si>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</si>
  <si>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</si>
  <si>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</si>
  <si>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</si>
  <si>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</si>
  <si>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</si>
  <si>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</si>
  <si>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</si>
  <si>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</si>
  <si>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</si>
  <si>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</si>
  <si>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</si>
  <si>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</si>
  <si>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</si>
  <si>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</si>
  <si>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</si>
  <si>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</si>
  <si>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</si>
  <si>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</si>
  <si>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</si>
  <si>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</si>
  <si>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</si>
  <si>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</si>
  <si>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</si>
  <si>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</si>
  <si>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</si>
  <si>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</si>
  <si>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</si>
  <si>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</si>
  <si>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</si>
  <si>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</si>
  <si>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</si>
  <si>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</si>
  <si>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</si>
  <si>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</si>
  <si>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</si>
  <si>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</si>
  <si>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</si>
  <si>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</si>
  <si>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</si>
  <si>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</si>
  <si>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</si>
  <si>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</si>
  <si>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</si>
  <si>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</si>
  <si>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</si>
  <si>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</si>
  <si>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</si>
  <si>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</si>
  <si>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</si>
  <si>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</si>
  <si>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</si>
  <si>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</si>
  <si>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</si>
  <si>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</si>
  <si>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</si>
  <si>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</si>
  <si>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</si>
  <si>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</si>
  <si>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</si>
  <si>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</si>
  <si>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</si>
  <si>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</si>
  <si>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</si>
  <si>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</si>
  <si>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</si>
  <si>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</si>
  <si>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</si>
  <si>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</si>
  <si>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</si>
  <si>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</si>
  <si>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</si>
  <si>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</si>
  <si>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</si>
  <si>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</si>
  <si>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</si>
  <si>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</si>
  <si>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</si>
  <si>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</si>
  <si>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</si>
  <si>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</si>
  <si>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</si>
  <si>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</si>
  <si>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</si>
  <si>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</si>
  <si>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</si>
  <si>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</si>
  <si>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</si>
  <si>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</si>
  <si>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</si>
  <si>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</si>
  <si>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</si>
  <si>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</si>
  <si>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</si>
  <si>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</si>
  <si>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</si>
  <si>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</si>
  <si>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</si>
  <si>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</si>
  <si>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</si>
  <si>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</si>
  <si>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</si>
  <si>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</si>
  <si>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</si>
  <si>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</si>
  <si>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</si>
  <si>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</si>
  <si>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</si>
  <si>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</si>
  <si>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</si>
  <si>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</si>
  <si>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</si>
  <si>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</si>
  <si>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</si>
  <si>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</si>
  <si>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</si>
  <si>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</si>
  <si>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</si>
  <si>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</si>
  <si>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</si>
  <si>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</si>
  <si>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</si>
  <si>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</si>
  <si>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</si>
  <si>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</si>
  <si>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</si>
  <si>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</si>
  <si>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</si>
  <si>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</si>
  <si>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</si>
  <si>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</si>
  <si>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</si>
  <si>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</si>
  <si>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</si>
  <si>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</si>
  <si>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</si>
  <si>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</si>
  <si>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</si>
  <si>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</si>
  <si>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</si>
  <si>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</si>
  <si>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</si>
  <si>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</si>
  <si>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</si>
  <si>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</si>
  <si>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</si>
  <si>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</si>
  <si>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</si>
  <si>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</si>
  <si>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</si>
  <si>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</si>
  <si>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</si>
  <si>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</si>
  <si>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</si>
  <si>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</si>
  <si>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</si>
  <si>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</si>
  <si>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</si>
  <si>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</si>
  <si>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</si>
  <si>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</si>
  <si>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</si>
  <si>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</si>
  <si>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</si>
  <si>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</si>
  <si>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</si>
  <si>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</si>
  <si>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</si>
  <si>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</si>
  <si>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</si>
  <si>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</si>
  <si>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</si>
  <si>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</si>
  <si>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</si>
  <si>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</si>
  <si>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</si>
  <si>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</si>
  <si>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</si>
  <si>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</si>
  <si>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</si>
  <si>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</si>
  <si>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</si>
  <si>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</si>
  <si>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</si>
  <si>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</si>
  <si>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</si>
  <si>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</si>
  <si>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</si>
  <si>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</si>
  <si>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</si>
  <si>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</si>
  <si>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</si>
  <si>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</si>
  <si>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</si>
  <si>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</si>
  <si>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</si>
  <si>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</si>
  <si>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</si>
  <si>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</si>
  <si>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</si>
  <si>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</si>
  <si>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</si>
  <si>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</si>
  <si>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</si>
  <si>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</si>
  <si>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</si>
  <si>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</si>
  <si>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</si>
  <si>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</si>
  <si>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</si>
  <si>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</si>
  <si>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</si>
  <si>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</si>
  <si>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</si>
  <si>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</si>
  <si>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</si>
  <si>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</si>
  <si>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</si>
  <si>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</si>
  <si>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</si>
  <si>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</si>
  <si>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</si>
  <si>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</si>
  <si>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</si>
  <si>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</si>
  <si>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</si>
  <si>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</si>
  <si>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</si>
  <si>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</si>
  <si>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</si>
  <si>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</si>
  <si>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</si>
  <si>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</si>
  <si>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</si>
  <si>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</si>
  <si>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</si>
  <si>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</si>
  <si>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</si>
  <si>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</si>
  <si>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</si>
  <si>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</si>
  <si>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</si>
  <si>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</si>
  <si>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</si>
  <si>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</si>
  <si>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</si>
  <si>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</si>
  <si>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</si>
  <si>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</si>
  <si>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</si>
  <si>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</si>
  <si>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</si>
  <si>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</si>
  <si>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</si>
  <si>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</si>
  <si>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</si>
  <si>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</si>
  <si>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</si>
  <si>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</si>
  <si>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</si>
  <si>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</si>
  <si>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</si>
  <si>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</si>
  <si>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</si>
  <si>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</si>
  <si>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</si>
  <si>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</si>
  <si>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</si>
  <si>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</si>
  <si>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</si>
  <si>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</si>
  <si>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</si>
  <si>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</si>
  <si>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</si>
  <si>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</si>
  <si>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</si>
  <si>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</si>
  <si>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</si>
  <si>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</si>
  <si>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</si>
  <si>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</si>
  <si>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</si>
  <si>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</si>
  <si>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</si>
  <si>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</si>
  <si>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</si>
  <si>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</si>
  <si>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</si>
  <si>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</si>
  <si>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</si>
  <si>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</si>
  <si>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</si>
  <si>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</si>
  <si>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</si>
  <si>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</si>
  <si>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</si>
  <si>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</si>
  <si>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</si>
  <si>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</si>
  <si>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</si>
  <si>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</si>
  <si>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</si>
  <si>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</si>
  <si>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</si>
  <si>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</si>
  <si>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</si>
  <si>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</si>
  <si>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</si>
  <si>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</si>
  <si>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</si>
  <si>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</si>
  <si>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</si>
  <si>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</si>
  <si>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</si>
  <si>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</si>
  <si>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</si>
  <si>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</si>
  <si>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</si>
  <si>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</si>
  <si>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</si>
  <si>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</si>
  <si>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</si>
  <si>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</si>
  <si>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</si>
  <si>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</si>
  <si>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</si>
  <si>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</si>
  <si>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</si>
  <si>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</si>
  <si>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</si>
  <si>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</si>
  <si>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</si>
  <si>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</si>
  <si>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</si>
  <si>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</si>
  <si>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</si>
  <si>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</si>
  <si>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</si>
  <si>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</si>
  <si>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</si>
  <si>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</si>
  <si>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</si>
  <si>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</si>
  <si>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</si>
  <si>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</si>
  <si>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</si>
  <si>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</si>
  <si>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</si>
  <si>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</si>
  <si>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</si>
  <si>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</si>
  <si>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</si>
  <si>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</si>
  <si>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</si>
  <si>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</si>
  <si>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</si>
  <si>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</si>
  <si>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</si>
  <si>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</si>
  <si>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</si>
  <si>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</si>
  <si>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</si>
  <si>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</si>
  <si>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</si>
  <si>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</si>
  <si>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</si>
  <si>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</si>
  <si>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</si>
  <si>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</si>
  <si>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</si>
  <si>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</si>
  <si>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</si>
  <si>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</si>
  <si>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</si>
  <si>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</si>
  <si>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</si>
  <si>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</si>
  <si>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</si>
  <si>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</si>
  <si>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</si>
  <si>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</si>
  <si>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</si>
  <si>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</si>
  <si>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</si>
  <si>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</si>
  <si>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</si>
  <si>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</si>
  <si>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</si>
  <si>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</si>
  <si>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</si>
  <si>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</si>
  <si>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</si>
  <si>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</si>
  <si>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</si>
  <si>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</si>
  <si>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</si>
  <si>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</si>
  <si>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</si>
  <si>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</si>
  <si>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</si>
  <si>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</si>
  <si>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</si>
  <si>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</si>
  <si>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</si>
  <si>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</si>
  <si>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</si>
  <si>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</si>
  <si>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</si>
  <si>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</si>
  <si>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</si>
  <si>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</si>
  <si>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</si>
  <si>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</si>
  <si>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</si>
  <si>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</si>
  <si>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</si>
  <si>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</si>
  <si>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</si>
  <si>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</si>
  <si>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</si>
  <si>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</si>
  <si>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</si>
  <si>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</si>
  <si>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</si>
  <si>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</si>
  <si>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</si>
  <si>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</si>
  <si>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</si>
  <si>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</si>
  <si>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</si>
  <si>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</si>
  <si>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</si>
  <si>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</si>
  <si>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</si>
  <si>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</si>
  <si>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</si>
  <si>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</si>
  <si>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</si>
  <si>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</si>
  <si>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</si>
  <si>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</si>
  <si>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</si>
  <si>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</si>
  <si>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</si>
  <si>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</si>
  <si>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</si>
  <si>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</si>
  <si>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</si>
  <si>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</si>
  <si>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</si>
  <si>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</si>
  <si>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</si>
  <si>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</si>
  <si>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</si>
  <si>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</si>
  <si>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</si>
  <si>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</si>
  <si>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</si>
  <si>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</si>
  <si>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</si>
  <si>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</si>
  <si>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</si>
  <si>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</si>
  <si>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</si>
  <si>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</si>
  <si>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</si>
  <si>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</si>
  <si>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</si>
  <si>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</si>
  <si>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</si>
  <si>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</si>
  <si>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</si>
  <si>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</si>
  <si>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</si>
  <si>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</si>
  <si>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</si>
  <si>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</si>
  <si>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</si>
  <si>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</si>
  <si>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</si>
  <si>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</si>
  <si>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</si>
  <si>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</si>
  <si>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</si>
  <si>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</si>
  <si>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</si>
  <si>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</si>
  <si>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</si>
  <si>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</si>
  <si>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</si>
  <si>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</si>
  <si>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</si>
  <si>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</si>
  <si>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</si>
  <si>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</si>
  <si>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</si>
  <si>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</si>
  <si>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</si>
  <si>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</si>
  <si>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</si>
  <si>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</si>
  <si>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</si>
  <si>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</si>
  <si>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</si>
  <si>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</si>
  <si>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</si>
  <si>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</si>
  <si>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</si>
  <si>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</si>
  <si>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</si>
  <si>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</si>
  <si>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</si>
  <si>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</si>
  <si>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</si>
  <si>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</si>
  <si>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</si>
  <si>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</si>
  <si>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</si>
  <si>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</si>
  <si>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</si>
  <si>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</si>
  <si>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</si>
  <si>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</si>
  <si>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</si>
  <si>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</si>
  <si>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</si>
  <si>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</si>
  <si>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</si>
  <si>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</si>
  <si>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</si>
  <si>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</si>
  <si>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</si>
  <si>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</si>
  <si>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</si>
  <si>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</si>
  <si>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</si>
  <si>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</si>
  <si>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</si>
  <si>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</si>
  <si>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</si>
  <si>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</si>
  <si>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</si>
  <si>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</si>
  <si>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</si>
  <si>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</si>
  <si>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</si>
  <si>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</si>
  <si>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</si>
  <si>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</si>
  <si>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</si>
  <si>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</si>
  <si>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</si>
  <si>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</si>
  <si>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</si>
  <si>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</si>
  <si>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</si>
  <si>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</si>
  <si>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</si>
  <si>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</si>
  <si>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</si>
  <si>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</si>
  <si>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</si>
  <si>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</si>
  <si>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</si>
  <si>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</si>
  <si>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</si>
  <si>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</si>
  <si>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</si>
  <si>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</si>
  <si>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</si>
  <si>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</si>
  <si>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</si>
  <si>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</si>
  <si>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</si>
  <si>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</si>
  <si>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</si>
  <si>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</si>
  <si>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</si>
  <si>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</si>
  <si>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</si>
  <si>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</si>
  <si>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</si>
  <si>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</si>
  <si>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</si>
  <si>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</si>
  <si>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</si>
  <si>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</si>
  <si>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</si>
  <si>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</si>
  <si>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</si>
  <si>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</si>
  <si>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</si>
  <si>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</si>
  <si>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</si>
  <si>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</si>
  <si>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</si>
  <si>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</si>
  <si>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</si>
  <si>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</si>
  <si>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</si>
  <si>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</si>
  <si>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</si>
  <si>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</si>
  <si>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</si>
  <si>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</si>
  <si>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</si>
  <si>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</si>
  <si>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</si>
  <si>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</si>
  <si>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</si>
  <si>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</si>
  <si>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</si>
  <si>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</si>
  <si>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</si>
  <si>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</si>
  <si>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</si>
  <si>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</si>
  <si>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</si>
  <si>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</si>
  <si>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</si>
  <si>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</si>
  <si>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</si>
  <si>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</si>
  <si>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</si>
  <si>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</si>
  <si>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</si>
  <si>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</si>
  <si>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</si>
  <si>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</si>
  <si>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</si>
  <si>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</si>
  <si>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</si>
  <si>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</si>
  <si>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</si>
  <si>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</si>
  <si>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</si>
  <si>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</si>
  <si>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</si>
  <si>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</si>
  <si>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</si>
  <si>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</si>
  <si>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</si>
  <si>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</si>
  <si>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</si>
  <si>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</si>
  <si>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</si>
  <si>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</si>
  <si>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</si>
  <si>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</si>
  <si>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</si>
  <si>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</si>
  <si>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</si>
  <si>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</si>
  <si>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</si>
  <si>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</si>
  <si>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</si>
  <si>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</si>
  <si>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</si>
  <si>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</si>
  <si>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</si>
  <si>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</si>
  <si>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</si>
  <si>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</si>
  <si>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</si>
  <si>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</si>
  <si>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</si>
  <si>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</si>
  <si>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</si>
  <si>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</si>
  <si>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</si>
  <si>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</si>
  <si>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</si>
  <si>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</si>
  <si>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</si>
  <si>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</si>
  <si>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</si>
  <si>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</si>
  <si>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</si>
  <si>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</si>
  <si>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</si>
  <si>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</si>
  <si>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</si>
  <si>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</si>
  <si>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</si>
  <si>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</si>
  <si>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</si>
  <si>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</si>
  <si>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</si>
  <si>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</si>
  <si>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</si>
  <si>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</si>
  <si>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</si>
  <si>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</si>
  <si>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</si>
  <si>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</si>
  <si>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</si>
  <si>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</si>
  <si>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</si>
  <si>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</si>
  <si>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</si>
  <si>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</si>
  <si>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</si>
  <si>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</si>
  <si>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</si>
  <si>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</si>
  <si>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</si>
  <si>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</si>
  <si>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</si>
  <si>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</si>
  <si>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</si>
  <si>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</si>
  <si>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</si>
  <si>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</si>
  <si>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</si>
  <si>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</si>
  <si>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</si>
  <si>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</si>
  <si>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</si>
  <si>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</si>
  <si>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</si>
  <si>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</si>
  <si>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</si>
  <si>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</si>
  <si>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</si>
  <si>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</si>
  <si>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</si>
  <si>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</si>
  <si>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</si>
  <si>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</si>
  <si>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</si>
  <si>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</si>
  <si>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</si>
  <si>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</si>
  <si>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</si>
  <si>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</si>
  <si>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</si>
  <si>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</si>
  <si>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</si>
  <si>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</si>
  <si>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</si>
  <si>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</si>
  <si>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</si>
  <si>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</si>
  <si>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</si>
  <si>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</si>
  <si>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</si>
  <si>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</si>
  <si>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</si>
  <si>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</si>
  <si>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</si>
  <si>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</si>
  <si>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</si>
  <si>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</si>
  <si>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</si>
  <si>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</si>
  <si>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</si>
  <si>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</si>
  <si>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</si>
  <si>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</si>
  <si>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</si>
  <si>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</si>
  <si>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</si>
  <si>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</si>
  <si>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</si>
  <si>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</si>
  <si>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</si>
  <si>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</si>
  <si>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</si>
  <si>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</si>
  <si>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</si>
  <si>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</si>
  <si>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</si>
  <si>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</si>
  <si>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</si>
  <si>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</si>
  <si>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</si>
  <si>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</si>
  <si>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</si>
  <si>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</si>
  <si>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</si>
  <si>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</si>
  <si>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</si>
  <si>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</si>
  <si>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</si>
  <si>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</si>
  <si>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</si>
  <si>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</si>
  <si>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</si>
  <si>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</si>
  <si>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</si>
  <si>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</si>
  <si>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</si>
  <si>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</si>
  <si>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</si>
  <si>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</si>
  <si>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</si>
  <si>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</si>
  <si>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</si>
  <si>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</si>
  <si>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</si>
  <si>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</si>
  <si>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</si>
  <si>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</si>
  <si>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</si>
  <si>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</si>
  <si>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</si>
  <si>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</si>
  <si>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</si>
  <si>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</si>
  <si>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</si>
  <si>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</si>
  <si>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</si>
  <si>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</si>
  <si>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</si>
  <si>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</si>
  <si>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</si>
  <si>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</si>
  <si>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</si>
  <si>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</si>
  <si>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</si>
  <si>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</si>
  <si>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</si>
  <si>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</si>
  <si>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</si>
  <si>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</si>
  <si>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</si>
  <si>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</si>
  <si>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</si>
  <si>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</si>
  <si>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</si>
  <si>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</si>
  <si>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</si>
  <si>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</si>
  <si>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</si>
  <si>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</si>
  <si>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</si>
  <si>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</si>
  <si>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</si>
  <si>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</si>
  <si>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</si>
  <si>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</si>
  <si>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</si>
  <si>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</si>
  <si>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</si>
  <si>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</si>
  <si>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</si>
  <si>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</si>
  <si>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</si>
  <si>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</si>
  <si>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</si>
  <si>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</si>
  <si>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</si>
  <si>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</si>
  <si>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</si>
  <si>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</si>
  <si>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</si>
  <si>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</si>
  <si>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</si>
  <si>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</si>
  <si>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</si>
  <si>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</si>
  <si>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</si>
  <si>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</si>
  <si>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</si>
  <si>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</si>
  <si>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</si>
  <si>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</si>
  <si>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</si>
  <si>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</si>
  <si>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</si>
  <si>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</si>
  <si>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</si>
  <si>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</si>
  <si>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</si>
  <si>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</si>
  <si>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</si>
  <si>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</si>
  <si>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</si>
  <si>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</si>
  <si>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</si>
  <si>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</si>
  <si>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</si>
  <si>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</si>
  <si>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</si>
  <si>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</si>
  <si>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</si>
  <si>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</si>
  <si>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</si>
  <si>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</si>
  <si>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</si>
  <si>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</si>
  <si>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</si>
  <si>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</si>
  <si>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</si>
  <si>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</si>
  <si>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</si>
  <si>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</si>
  <si>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</si>
  <si>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</si>
  <si>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</si>
  <si>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</si>
  <si>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</si>
  <si>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</si>
  <si>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</si>
  <si>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</si>
  <si>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</si>
  <si>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</si>
  <si>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</si>
  <si>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</si>
  <si>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</si>
  <si>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</si>
  <si>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</si>
  <si>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</si>
  <si>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</si>
  <si>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</si>
  <si>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</si>
  <si>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</si>
  <si>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</si>
  <si>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</si>
  <si>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</si>
  <si>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</si>
  <si>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</si>
  <si>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</si>
  <si>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</si>
  <si>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</si>
  <si>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</si>
  <si>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</si>
  <si>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</si>
  <si>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</si>
  <si>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</si>
  <si>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</si>
  <si>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</si>
  <si>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</si>
  <si>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</si>
  <si>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</si>
  <si>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</si>
  <si>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</si>
  <si>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</si>
  <si>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</si>
  <si>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</si>
  <si>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</si>
  <si>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</si>
  <si>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</si>
  <si>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</si>
  <si>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</si>
  <si>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</si>
  <si>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</si>
  <si>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</si>
  <si>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</si>
  <si>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</si>
  <si>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</si>
  <si>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</si>
  <si>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</si>
  <si>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</si>
  <si>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</si>
  <si>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</si>
  <si>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</si>
  <si>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</si>
  <si>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</si>
  <si>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</si>
  <si>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</si>
  <si>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</si>
  <si>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</si>
  <si>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</si>
  <si>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</si>
  <si>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</si>
  <si>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</si>
  <si>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</si>
  <si>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</si>
  <si>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</si>
  <si>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</si>
  <si>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</si>
  <si>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</si>
  <si>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</si>
  <si>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</si>
  <si>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</si>
  <si>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</si>
  <si>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</si>
  <si>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</si>
  <si>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</si>
  <si>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</si>
  <si>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</si>
  <si>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</si>
  <si>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</si>
  <si>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</si>
  <si>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</si>
  <si>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</si>
  <si>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</si>
  <si>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</si>
  <si>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</si>
  <si>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</si>
  <si>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</si>
  <si>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</si>
  <si>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</si>
  <si>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</si>
  <si>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</si>
  <si>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</si>
  <si>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</si>
  <si>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</si>
  <si>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</si>
  <si>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</si>
  <si>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</si>
  <si>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</si>
  <si>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</si>
  <si>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</si>
  <si>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</si>
  <si>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</si>
  <si>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</si>
  <si>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</si>
  <si>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</si>
  <si>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</si>
  <si>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</si>
  <si>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</si>
  <si>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</si>
  <si>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</si>
  <si>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</si>
  <si>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</si>
  <si>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</si>
  <si>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</si>
  <si>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</si>
  <si>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</si>
  <si>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</si>
  <si>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</si>
  <si>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</si>
  <si>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</si>
  <si>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</si>
  <si>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</si>
  <si>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</si>
  <si>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</si>
  <si>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</si>
  <si>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</si>
  <si>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</si>
  <si>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</si>
  <si>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</si>
  <si>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</si>
  <si>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</si>
  <si>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</si>
  <si>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</si>
  <si>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</si>
  <si>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</si>
  <si>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</si>
  <si>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</si>
  <si>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</si>
  <si>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</si>
  <si>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</si>
  <si>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</si>
  <si>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</si>
  <si>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</si>
  <si>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</si>
  <si>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</si>
  <si>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</si>
  <si>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</si>
  <si>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</si>
  <si>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</si>
  <si>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</si>
  <si>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</si>
  <si>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</si>
  <si>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</si>
  <si>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</si>
  <si>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</si>
  <si>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</si>
  <si>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</si>
  <si>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</si>
  <si>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</si>
  <si>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</si>
  <si>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</si>
  <si>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</si>
  <si>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</si>
  <si>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</si>
  <si>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</si>
  <si>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</si>
  <si>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</si>
  <si>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</si>
  <si>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</si>
  <si>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</si>
  <si>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</si>
  <si>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</si>
  <si>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</si>
  <si>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</si>
  <si>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</si>
  <si>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</si>
  <si>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</si>
  <si>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</si>
  <si>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</si>
  <si>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</si>
  <si>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</si>
  <si>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</si>
  <si>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</si>
  <si>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</si>
  <si>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</si>
  <si>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</si>
  <si>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</si>
  <si>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</si>
  <si>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</si>
  <si>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</si>
  <si>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</si>
  <si>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</si>
  <si>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</si>
  <si>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</si>
  <si>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</si>
  <si>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</si>
  <si>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</si>
  <si>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</si>
  <si>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</si>
  <si>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</si>
  <si>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</si>
  <si>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</si>
  <si>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</si>
  <si>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</si>
  <si>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</si>
  <si>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</si>
  <si>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</si>
  <si>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</si>
  <si>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</si>
  <si>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</si>
  <si>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</si>
  <si>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</si>
  <si>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</si>
  <si>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</si>
  <si>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</si>
  <si>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</si>
  <si>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</si>
  <si>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</si>
  <si>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</si>
  <si>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</si>
  <si>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</si>
  <si>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</si>
  <si>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</si>
  <si>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</si>
  <si>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</si>
  <si>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</si>
  <si>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</si>
  <si>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</si>
  <si>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</si>
  <si>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</si>
  <si>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</si>
  <si>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</si>
  <si>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</si>
  <si>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</si>
  <si>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</si>
  <si>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</si>
  <si>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</si>
  <si>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</si>
  <si>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</si>
  <si>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</si>
  <si>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</si>
  <si>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</si>
  <si>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</si>
  <si>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</si>
  <si>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</si>
  <si>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</si>
  <si>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</si>
  <si>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</si>
  <si>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</si>
  <si>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</si>
  <si>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</si>
  <si>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</si>
  <si>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</si>
  <si>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</si>
  <si>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</si>
  <si>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</si>
  <si>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</si>
  <si>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</si>
  <si>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</si>
  <si>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</si>
  <si>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</si>
  <si>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</si>
  <si>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</si>
  <si>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</si>
  <si>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</si>
  <si>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</si>
  <si>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</si>
  <si>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</si>
  <si>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</si>
  <si>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</si>
  <si>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</si>
  <si>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</si>
  <si>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</si>
  <si>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</si>
  <si>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</si>
  <si>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</si>
  <si>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</si>
  <si>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</si>
  <si>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</si>
  <si>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</si>
  <si>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</si>
  <si>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</si>
  <si>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</si>
  <si>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</si>
  <si>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</si>
  <si>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</si>
  <si>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</si>
  <si>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</si>
  <si>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</si>
  <si>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</si>
  <si>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</si>
  <si>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</si>
  <si>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</si>
  <si>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</si>
  <si>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</si>
  <si>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</si>
  <si>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</si>
  <si>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</si>
  <si>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</si>
  <si>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</si>
  <si>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</si>
  <si>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</si>
  <si>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</si>
  <si>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</si>
  <si>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</si>
  <si>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</si>
  <si>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</si>
  <si>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</si>
  <si>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</si>
  <si>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</si>
  <si>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</si>
  <si>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</si>
  <si>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</si>
  <si>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</si>
  <si>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</si>
  <si>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</si>
  <si>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</si>
  <si>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</si>
  <si>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</si>
  <si>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</si>
  <si>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</si>
  <si>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</si>
  <si>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</si>
  <si>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</si>
  <si>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</si>
  <si>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</si>
  <si>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</si>
  <si>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</si>
  <si>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</si>
  <si>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</si>
  <si>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</si>
  <si>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</si>
  <si>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</si>
  <si>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</si>
  <si>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</si>
  <si>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</si>
  <si>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</si>
  <si>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</si>
  <si>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</si>
  <si>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</si>
  <si>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</si>
  <si>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</si>
  <si>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</si>
  <si>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</si>
  <si>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</si>
  <si>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</si>
  <si>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</si>
  <si>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</si>
  <si>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</si>
  <si>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</si>
  <si>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</si>
  <si>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</si>
  <si>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</si>
  <si>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</si>
  <si>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</si>
  <si>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</si>
  <si>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</si>
  <si>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</si>
  <si>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</si>
  <si>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</si>
  <si>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</si>
  <si>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</si>
  <si>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</si>
  <si>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</si>
  <si>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</si>
  <si>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</si>
  <si>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</si>
  <si>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ES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</si>
  <si>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</si>
  <si>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</si>
  <si>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</si>
  <si>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</si>
  <si>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</si>
  <si>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</si>
  <si>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</si>
  <si>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</si>
  <si>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</si>
  <si>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</si>
  <si>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</si>
  <si>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</si>
  <si>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</si>
  <si>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</si>
  <si>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</si>
  <si>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</si>
  <si>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</si>
  <si>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</si>
  <si>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</si>
  <si>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</si>
  <si>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</si>
  <si>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</si>
  <si>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</si>
  <si>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</si>
  <si>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</si>
  <si>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</si>
  <si>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</si>
  <si>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</si>
  <si>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</si>
  <si>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</si>
  <si>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</si>
  <si>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</si>
  <si>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</si>
  <si>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</si>
  <si>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</si>
  <si>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</si>
  <si>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</si>
  <si>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</si>
  <si>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</si>
  <si>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</si>
  <si>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</si>
  <si>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</si>
  <si>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</si>
  <si>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</si>
  <si>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</si>
  <si>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</si>
  <si>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</si>
  <si>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</si>
  <si>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</si>
  <si>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</si>
  <si>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</si>
  <si>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</si>
  <si>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</si>
  <si>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</si>
  <si>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</si>
  <si>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</si>
  <si>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</si>
  <si>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</si>
  <si>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</si>
  <si>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</si>
  <si>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</si>
  <si>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</si>
  <si>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</si>
  <si>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</si>
  <si>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</si>
  <si>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</si>
  <si>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</si>
  <si>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</si>
  <si>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</si>
  <si>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</si>
  <si>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</si>
  <si>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</si>
  <si>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</si>
  <si>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</si>
  <si>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</si>
  <si>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</si>
  <si>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</si>
  <si>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</si>
  <si>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</si>
  <si>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</si>
  <si>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</si>
  <si>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</si>
  <si>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</si>
  <si>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</si>
  <si>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</si>
  <si>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</si>
  <si>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</si>
  <si>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</si>
  <si>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</si>
  <si>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</si>
  <si>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</si>
  <si>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</si>
  <si>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</si>
  <si>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</si>
  <si>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</si>
  <si>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</si>
  <si>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</si>
  <si>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</si>
  <si>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</si>
  <si>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</si>
  <si>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</si>
  <si>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</si>
  <si>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</si>
  <si>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</si>
  <si>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</si>
  <si>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</si>
  <si>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</si>
  <si>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</si>
  <si>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</si>
  <si>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</si>
  <si>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</si>
  <si>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</si>
  <si>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</si>
  <si>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</si>
  <si>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</si>
  <si>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</si>
  <si>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</si>
  <si>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</si>
  <si>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</si>
  <si>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</si>
  <si>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</si>
  <si>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</si>
  <si>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</si>
  <si>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</si>
  <si>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</si>
  <si>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</si>
  <si>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</si>
  <si>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</si>
  <si>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</si>
  <si>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</si>
  <si>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</si>
  <si>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</si>
  <si>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</si>
  <si>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</si>
  <si>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</si>
  <si>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</si>
  <si>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</si>
  <si>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</si>
  <si>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</si>
  <si>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</si>
  <si>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</si>
  <si>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</si>
  <si>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</si>
  <si>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</si>
  <si>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</si>
  <si>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</si>
  <si>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</si>
  <si>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</si>
  <si>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</si>
  <si>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</si>
  <si>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</si>
  <si>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</si>
  <si>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</si>
  <si>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</si>
  <si>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</si>
  <si>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</si>
  <si>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</si>
  <si>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</si>
  <si>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</si>
  <si>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</si>
  <si>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</si>
  <si>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</si>
  <si>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</si>
  <si>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</si>
  <si>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</si>
  <si>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</si>
  <si>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</si>
  <si>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</si>
  <si>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</si>
  <si>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</si>
  <si>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</si>
  <si>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</si>
  <si>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</si>
  <si>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</si>
  <si>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</si>
  <si>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</si>
  <si>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</si>
  <si>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</si>
  <si>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</si>
  <si>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</si>
  <si>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</si>
  <si>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</si>
  <si>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</si>
  <si>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</si>
  <si>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</si>
  <si>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</si>
  <si>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</si>
  <si>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</si>
  <si>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</si>
  <si>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</si>
  <si>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</si>
  <si>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</si>
  <si>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</si>
  <si>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</si>
  <si>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</si>
  <si>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</si>
  <si>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</si>
  <si>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</si>
  <si>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</si>
  <si>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</si>
  <si>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</si>
  <si>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</si>
  <si>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</si>
  <si>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</si>
  <si>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</si>
  <si>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</si>
  <si>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</si>
  <si>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</si>
  <si>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</si>
  <si>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</si>
  <si>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</si>
  <si>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</si>
  <si>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</si>
  <si>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</si>
  <si>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</si>
  <si>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</si>
  <si>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</si>
  <si>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</si>
  <si>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</si>
  <si>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</si>
  <si>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</si>
  <si>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</si>
  <si>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</si>
  <si>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</si>
  <si>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</si>
  <si>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</si>
  <si>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</si>
  <si>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</si>
  <si>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</si>
  <si>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</si>
  <si>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</si>
  <si>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</si>
  <si>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</si>
  <si>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</si>
  <si>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</si>
  <si>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</si>
  <si>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</si>
  <si>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</si>
  <si>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</si>
  <si>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</si>
  <si>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</si>
  <si>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</si>
  <si>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</si>
  <si>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</si>
  <si>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</si>
  <si>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</si>
  <si>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</si>
  <si>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</si>
  <si>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</si>
  <si>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</si>
  <si>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</si>
  <si>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</si>
  <si>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</si>
  <si>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</si>
  <si>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</si>
  <si>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</si>
  <si>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</si>
  <si>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</si>
  <si>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</si>
  <si>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</si>
  <si>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</si>
  <si>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</si>
  <si>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</si>
  <si>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</si>
  <si>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</si>
  <si>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</si>
  <si>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</si>
  <si>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</si>
  <si>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</si>
  <si>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</si>
  <si>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</si>
  <si>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</si>
  <si>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</si>
  <si>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</si>
  <si>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</si>
  <si>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</si>
  <si>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</si>
  <si>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</si>
  <si>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</si>
  <si>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</si>
  <si>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</si>
  <si>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</si>
  <si>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</si>
  <si>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</si>
  <si>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</si>
  <si>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</si>
  <si>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</si>
  <si>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</si>
  <si>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</si>
  <si>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</si>
  <si>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</si>
  <si>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</si>
  <si>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</si>
  <si>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</si>
  <si>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</si>
  <si>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</si>
  <si>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</si>
  <si>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</si>
  <si>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</si>
  <si>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</si>
  <si>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</si>
  <si>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</si>
  <si>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</si>
  <si>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</si>
  <si>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</si>
  <si>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</si>
  <si>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</si>
  <si>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</si>
  <si>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</si>
  <si>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</si>
  <si>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</si>
  <si>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</si>
  <si>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</si>
  <si>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</si>
  <si>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</si>
  <si>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</si>
  <si>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</si>
  <si>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</si>
  <si>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</si>
  <si>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</si>
  <si>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</si>
  <si>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</si>
  <si>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</si>
  <si>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</si>
  <si>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</si>
  <si>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</si>
  <si>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</si>
  <si>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</si>
  <si>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</si>
  <si>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</si>
  <si>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</si>
  <si>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</si>
  <si>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</si>
  <si>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</si>
  <si>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</si>
  <si>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</si>
  <si>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</si>
  <si>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</si>
  <si>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</si>
  <si>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</si>
  <si>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</si>
  <si>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</si>
  <si>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</si>
  <si>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</si>
  <si>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</si>
  <si>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</si>
  <si>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</si>
  <si>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</si>
  <si>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</si>
  <si>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</si>
  <si>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</si>
  <si>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</si>
  <si>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</si>
  <si>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</si>
  <si>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</si>
  <si>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</si>
  <si>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</si>
  <si>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</si>
  <si>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</si>
  <si>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</si>
  <si>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</si>
  <si>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</si>
  <si>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</si>
  <si>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</si>
  <si>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</si>
  <si>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</si>
  <si>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</si>
  <si>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</si>
  <si>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</si>
  <si>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</si>
  <si>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</si>
  <si>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</si>
  <si>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</si>
  <si>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</si>
  <si>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</si>
  <si>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</si>
  <si>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</si>
  <si>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</si>
  <si>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</si>
  <si>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</si>
  <si>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</si>
  <si>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</si>
  <si>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</si>
  <si>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</si>
  <si>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</si>
  <si>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</si>
  <si>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</si>
  <si>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</si>
  <si>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</si>
  <si>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</si>
  <si>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</si>
  <si>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</si>
  <si>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</si>
  <si>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</si>
  <si>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</si>
  <si>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</si>
  <si>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</si>
  <si>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</si>
  <si>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</si>
  <si>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</si>
  <si>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</si>
  <si>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</si>
  <si>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</si>
  <si>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</si>
  <si>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</si>
  <si>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</si>
  <si>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</si>
  <si>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</si>
  <si>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</si>
  <si>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</si>
  <si>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</si>
  <si>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</si>
  <si>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</si>
  <si>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</si>
  <si>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</si>
  <si>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</si>
  <si>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</si>
  <si>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</si>
  <si>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</si>
  <si>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</si>
  <si>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</si>
  <si>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</si>
  <si>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</si>
  <si>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</si>
  <si>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</si>
  <si>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</si>
  <si>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</si>
  <si>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</si>
  <si>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</si>
  <si>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</si>
  <si>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</si>
  <si>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</si>
  <si>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</si>
  <si>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</si>
  <si>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</si>
  <si>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</si>
  <si>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</si>
  <si>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</si>
  <si>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</si>
  <si>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</si>
  <si>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</si>
  <si>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</si>
  <si>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</si>
  <si>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</si>
  <si>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</si>
  <si>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</si>
  <si>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</si>
  <si>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</si>
  <si>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</si>
  <si>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</si>
  <si>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</si>
  <si>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</si>
  <si>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</si>
  <si>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</si>
  <si>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</si>
  <si>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</si>
  <si>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</si>
  <si>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</si>
  <si>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</si>
  <si>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</si>
  <si>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</si>
  <si>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</si>
  <si>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</si>
  <si>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</si>
  <si>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</si>
  <si>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</si>
  <si>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</si>
  <si>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</si>
  <si>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</si>
  <si>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</si>
  <si>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</si>
  <si>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</si>
  <si>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</si>
  <si>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</si>
  <si>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</si>
  <si>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</si>
  <si>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</si>
  <si>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</si>
  <si>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</si>
  <si>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</si>
  <si>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</si>
  <si>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</si>
  <si>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</si>
  <si>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</si>
  <si>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</si>
  <si>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</si>
  <si>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</si>
  <si>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</si>
  <si>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</si>
  <si>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</si>
  <si>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</si>
  <si>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</si>
  <si>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</si>
  <si>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</si>
  <si>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</si>
  <si>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</si>
  <si>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</si>
  <si>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</si>
  <si>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</si>
  <si>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</si>
  <si>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</si>
  <si>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</si>
  <si>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</si>
  <si>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</si>
  <si>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</si>
  <si>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</si>
  <si>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</si>
  <si>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</si>
  <si>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</si>
  <si>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</si>
  <si>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</si>
  <si>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</si>
  <si>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</si>
  <si>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</si>
  <si>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</si>
  <si>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</si>
  <si>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</si>
  <si>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</si>
  <si>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</si>
  <si>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</si>
  <si>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</si>
  <si>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</si>
  <si>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</si>
  <si>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</si>
  <si>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</si>
  <si>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</si>
  <si>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</si>
  <si>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</si>
  <si>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</si>
  <si>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</si>
  <si>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</si>
  <si>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</si>
  <si>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</si>
  <si>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</si>
  <si>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</si>
  <si>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</si>
  <si>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</si>
  <si>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</si>
  <si>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</si>
  <si>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</si>
  <si>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</si>
  <si>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</si>
  <si>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</si>
  <si>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</si>
  <si>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</si>
  <si>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</si>
  <si>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</si>
  <si>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</si>
  <si>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</si>
  <si>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</si>
  <si>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</si>
  <si>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</si>
  <si>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</si>
  <si>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</si>
  <si>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</si>
  <si>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</si>
  <si>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</si>
  <si>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</si>
  <si>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</si>
  <si>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</si>
  <si>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</si>
  <si>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</si>
  <si>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</si>
  <si>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</si>
  <si>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</si>
  <si>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</si>
  <si>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</si>
  <si>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</si>
  <si>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</si>
  <si>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</si>
  <si>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</si>
  <si>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</si>
  <si>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</si>
  <si>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</si>
  <si>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</si>
  <si>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</si>
  <si>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</si>
  <si>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</si>
  <si>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</si>
  <si>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</si>
  <si>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</si>
  <si>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</si>
  <si>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</si>
  <si>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</si>
  <si>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</si>
  <si>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</si>
  <si>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</si>
  <si>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</si>
  <si>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</si>
  <si>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</si>
  <si>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</si>
  <si>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</si>
  <si>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</si>
  <si>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</si>
  <si>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</si>
  <si>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</si>
  <si>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</si>
  <si>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</si>
  <si>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</si>
  <si>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</si>
  <si>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</si>
  <si>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</si>
  <si>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</si>
  <si>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</si>
  <si>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</si>
  <si>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</si>
  <si>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</si>
  <si>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</si>
  <si>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</si>
  <si>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</si>
  <si>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</si>
  <si>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</si>
  <si>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</si>
  <si>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</si>
  <si>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</si>
  <si>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</si>
  <si>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</si>
  <si>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</si>
  <si>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</si>
  <si>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</si>
  <si>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</si>
  <si>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</si>
  <si>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</si>
  <si>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</si>
  <si>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</si>
  <si>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</si>
  <si>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</si>
  <si>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</si>
  <si>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</si>
  <si>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</si>
  <si>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</si>
  <si>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</si>
  <si>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</si>
  <si>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</si>
  <si>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</si>
  <si>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</si>
  <si>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</si>
  <si>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</si>
  <si>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</si>
  <si>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</si>
  <si>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</si>
  <si>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</si>
  <si>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</si>
  <si>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</si>
  <si>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</si>
  <si>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</si>
  <si>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</si>
  <si>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</si>
  <si>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</si>
  <si>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</si>
  <si>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</si>
  <si>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</si>
  <si>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</si>
  <si>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</si>
  <si>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</si>
  <si>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</si>
  <si>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</si>
  <si>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</si>
  <si>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</si>
  <si>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</si>
  <si>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</si>
  <si>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</si>
  <si>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</si>
  <si>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</si>
  <si>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</si>
  <si>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</si>
  <si>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</si>
  <si>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</si>
  <si>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</si>
  <si>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</si>
  <si>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</si>
  <si>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</si>
  <si>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</si>
  <si>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</si>
  <si>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</si>
  <si>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</si>
  <si>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</si>
  <si>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</si>
  <si>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</si>
  <si>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</si>
  <si>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</si>
  <si>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</si>
  <si>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</si>
  <si>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</si>
  <si>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</si>
  <si>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</si>
  <si>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</si>
  <si>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</si>
  <si>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</si>
  <si>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</si>
  <si>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</si>
  <si>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</si>
  <si>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</si>
  <si>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</si>
  <si>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</si>
  <si>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</si>
  <si>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</si>
  <si>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</si>
  <si>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</si>
  <si>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</si>
  <si>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</si>
  <si>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</si>
  <si>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</si>
  <si>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</si>
  <si>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</si>
  <si>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</si>
  <si>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</si>
  <si>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</si>
  <si>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</si>
  <si>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</si>
  <si>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</si>
  <si>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</si>
  <si>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</si>
  <si>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</si>
  <si>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</si>
  <si>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</si>
  <si>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</si>
  <si>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</si>
  <si>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</si>
  <si>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</si>
  <si>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</si>
  <si>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</si>
  <si>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</si>
  <si>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</si>
  <si>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</si>
  <si>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</si>
  <si>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</si>
  <si>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</si>
  <si>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</si>
  <si>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</si>
  <si>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</si>
  <si>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</si>
  <si>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</si>
  <si>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</si>
  <si>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</si>
  <si>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</si>
  <si>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</si>
  <si>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</si>
  <si>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</si>
  <si>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</si>
  <si>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</si>
  <si>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</si>
  <si>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</si>
  <si>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</si>
  <si>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</si>
  <si>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</si>
  <si>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</si>
  <si>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</si>
  <si>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</si>
  <si>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</si>
  <si>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</si>
  <si>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</si>
  <si>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</si>
  <si>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</si>
  <si>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</si>
  <si>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</si>
  <si>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</si>
  <si>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</si>
  <si>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</si>
  <si>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</si>
  <si>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</si>
  <si>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</si>
  <si>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</si>
  <si>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</si>
  <si>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</si>
  <si>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</si>
  <si>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</si>
  <si>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</si>
  <si>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</si>
  <si>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</si>
  <si>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</si>
  <si>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</si>
  <si>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</si>
  <si>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</si>
  <si>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</si>
  <si>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</si>
  <si>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</si>
  <si>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</si>
  <si>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</si>
  <si>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</si>
  <si>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</si>
  <si>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PR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</si>
  <si>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</si>
  <si>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</si>
  <si>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</si>
  <si>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</si>
  <si>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</si>
  <si>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</si>
  <si>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</si>
  <si>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</si>
  <si>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</si>
  <si>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</si>
  <si>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</si>
  <si>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</si>
  <si>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</si>
  <si>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</si>
  <si>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</si>
  <si>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</si>
  <si>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</si>
  <si>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</si>
  <si>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</si>
  <si>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</si>
  <si>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</si>
  <si>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</si>
  <si>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</si>
  <si>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</si>
  <si>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</si>
  <si>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</si>
  <si>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</si>
  <si>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</si>
  <si>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</si>
  <si>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</si>
  <si>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</si>
  <si>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</si>
  <si>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</si>
  <si>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</si>
  <si>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</si>
  <si>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</si>
  <si>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</si>
  <si>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</si>
  <si>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</si>
  <si>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</si>
  <si>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</si>
  <si>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</si>
  <si>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</si>
  <si>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</si>
  <si>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</si>
  <si>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</si>
  <si>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</si>
  <si>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</si>
  <si>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</si>
  <si>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</si>
  <si>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</si>
  <si>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</si>
  <si>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</si>
  <si>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</si>
  <si>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</si>
  <si>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</si>
  <si>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</si>
  <si>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</si>
  <si>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</si>
  <si>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</si>
  <si>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</si>
  <si>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</si>
  <si>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</si>
  <si>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</si>
  <si>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</si>
  <si>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</si>
  <si>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</si>
  <si>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</si>
  <si>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</si>
  <si>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</si>
  <si>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</si>
  <si>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</si>
  <si>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</si>
  <si>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</si>
  <si>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</si>
  <si>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</si>
  <si>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</si>
  <si>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</si>
  <si>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</si>
  <si>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</si>
  <si>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</si>
  <si>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</si>
  <si>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</si>
  <si>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</si>
  <si>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</si>
  <si>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</si>
  <si>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</si>
  <si>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</si>
  <si>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</si>
  <si>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</si>
  <si>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</si>
  <si>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</si>
  <si>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</si>
  <si>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</si>
  <si>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</si>
  <si>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</si>
  <si>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</si>
  <si>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</si>
  <si>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</si>
  <si>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</si>
  <si>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</si>
  <si>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</si>
  <si>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</si>
  <si>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</si>
  <si>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</si>
  <si>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</si>
  <si>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</si>
  <si>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</si>
  <si>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</si>
  <si>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</si>
  <si>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</si>
  <si>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</si>
  <si>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</si>
  <si>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</si>
  <si>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</si>
  <si>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</si>
  <si>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</si>
  <si>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</si>
  <si>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</si>
  <si>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</si>
  <si>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</si>
  <si>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</si>
  <si>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</si>
  <si>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</si>
  <si>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</si>
  <si>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</si>
  <si>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</si>
  <si>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</si>
  <si>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</si>
  <si>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</si>
  <si>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</si>
  <si>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</si>
  <si>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</si>
  <si>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</si>
  <si>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</si>
  <si>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</si>
  <si>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</si>
  <si>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</si>
  <si>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</si>
  <si>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</si>
  <si>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</si>
  <si>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</si>
  <si>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</si>
  <si>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</si>
  <si>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</si>
  <si>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</si>
  <si>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</si>
  <si>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</si>
  <si>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</si>
  <si>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</si>
  <si>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</si>
  <si>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</si>
  <si>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</si>
  <si>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</si>
  <si>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</si>
  <si>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</si>
  <si>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</si>
  <si>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</si>
  <si>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</si>
  <si>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</si>
  <si>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</si>
  <si>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</si>
  <si>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</si>
  <si>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</si>
  <si>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</si>
  <si>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</si>
  <si>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</si>
  <si>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</si>
  <si>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</si>
  <si>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</si>
  <si>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</si>
  <si>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</si>
  <si>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</si>
  <si>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</si>
  <si>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</si>
  <si>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</si>
  <si>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</si>
  <si>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</si>
  <si>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</si>
  <si>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</si>
  <si>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</si>
  <si>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</si>
  <si>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</si>
  <si>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</si>
  <si>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</si>
  <si>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</si>
  <si>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</si>
  <si>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</si>
  <si>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</si>
  <si>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</si>
  <si>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</si>
  <si>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</si>
  <si>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</si>
  <si>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</si>
  <si>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</si>
  <si>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</si>
  <si>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</si>
  <si>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</si>
  <si>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</si>
  <si>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</si>
  <si>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</si>
  <si>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</si>
  <si>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</si>
  <si>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</si>
  <si>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</si>
  <si>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</si>
  <si>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</si>
  <si>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</si>
  <si>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</si>
  <si>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</si>
  <si>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</si>
  <si>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</si>
  <si>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</si>
  <si>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</si>
  <si>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</si>
  <si>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</si>
  <si>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</si>
  <si>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</si>
  <si>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</si>
  <si>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</si>
  <si>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</si>
  <si>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</si>
  <si>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</si>
  <si>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</si>
  <si>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</si>
  <si>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</si>
  <si>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</si>
  <si>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</si>
  <si>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</si>
  <si>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</si>
  <si>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</si>
  <si>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</si>
  <si>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</si>
  <si>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</si>
  <si>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</si>
  <si>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</si>
  <si>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</si>
  <si>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</si>
  <si>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</si>
  <si>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</si>
  <si>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</si>
  <si>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</si>
  <si>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</si>
  <si>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</si>
  <si>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</si>
  <si>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</si>
  <si>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</si>
  <si>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</si>
  <si>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</si>
  <si>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</si>
  <si>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</si>
  <si>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</si>
  <si>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</si>
  <si>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</si>
  <si>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</si>
  <si>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</si>
  <si>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</si>
  <si>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</si>
  <si>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</si>
  <si>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</si>
  <si>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</si>
  <si>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</si>
  <si>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</si>
  <si>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</si>
  <si>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</si>
  <si>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</si>
  <si>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</si>
  <si>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</si>
  <si>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</si>
  <si>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</si>
  <si>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</si>
  <si>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</si>
  <si>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</si>
  <si>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</si>
  <si>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</si>
  <si>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</si>
  <si>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</si>
  <si>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</si>
  <si>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</si>
  <si>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</si>
  <si>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</si>
  <si>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</si>
  <si>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</si>
  <si>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</si>
  <si>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</si>
  <si>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</si>
  <si>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</si>
  <si>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</si>
  <si>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</si>
  <si>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</si>
  <si>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</si>
  <si>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</si>
  <si>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</si>
  <si>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</si>
  <si>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</si>
  <si>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</si>
  <si>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</si>
  <si>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</si>
  <si>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</si>
  <si>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</si>
  <si>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</si>
  <si>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</si>
  <si>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</si>
  <si>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</si>
  <si>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</si>
  <si>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</si>
  <si>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</si>
  <si>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</si>
  <si>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</si>
  <si>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</si>
  <si>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</si>
  <si>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</si>
  <si>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</si>
  <si>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</si>
  <si>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</si>
  <si>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</si>
  <si>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</si>
  <si>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</si>
  <si>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</si>
  <si>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</si>
  <si>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</si>
  <si>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</si>
  <si>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</si>
  <si>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</si>
  <si>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</si>
  <si>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</si>
  <si>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</si>
  <si>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</si>
  <si>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</si>
  <si>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</si>
  <si>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</si>
  <si>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</si>
  <si>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</si>
  <si>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</si>
  <si>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</si>
  <si>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</si>
  <si>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</si>
  <si>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</si>
  <si>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</si>
  <si>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</si>
  <si>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</si>
  <si>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</si>
  <si>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</si>
  <si>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</si>
  <si>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</si>
  <si>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</si>
  <si>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</si>
  <si>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</si>
  <si>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</si>
  <si>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</si>
  <si>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</si>
  <si>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</si>
  <si>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</si>
  <si>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</si>
  <si>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</si>
  <si>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</si>
  <si>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</si>
  <si>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</si>
  <si>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</si>
  <si>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</si>
  <si>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</si>
  <si>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</si>
  <si>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</si>
  <si>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</si>
  <si>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</si>
  <si>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</si>
  <si>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</si>
  <si>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</si>
  <si>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</si>
  <si>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</si>
  <si>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</si>
  <si>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</si>
  <si>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</si>
  <si>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</si>
  <si>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</si>
  <si>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</si>
  <si>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</si>
  <si>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</si>
  <si>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</si>
  <si>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</si>
  <si>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</si>
  <si>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</si>
  <si>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</si>
  <si>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</si>
  <si>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</si>
  <si>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</si>
  <si>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</si>
  <si>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</si>
  <si>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</si>
  <si>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</si>
  <si>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</si>
  <si>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</si>
  <si>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</si>
  <si>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</si>
  <si>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</si>
  <si>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</si>
  <si>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</si>
  <si>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</si>
  <si>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</si>
  <si>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</si>
  <si>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</si>
  <si>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</si>
  <si>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</si>
  <si>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</si>
  <si>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</si>
  <si>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</si>
  <si>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</si>
  <si>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</si>
  <si>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</si>
  <si>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</si>
  <si>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</si>
  <si>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</si>
  <si>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</si>
  <si>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</si>
  <si>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</si>
  <si>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</si>
  <si>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</si>
  <si>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</si>
  <si>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</si>
  <si>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</si>
  <si>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</si>
  <si>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</si>
  <si>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</si>
  <si>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</si>
  <si>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</si>
  <si>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</si>
  <si>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</si>
  <si>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</si>
  <si>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</si>
  <si>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</si>
  <si>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</si>
  <si>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</si>
  <si>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</si>
  <si>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</si>
  <si>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</si>
  <si>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</si>
  <si>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</si>
  <si>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</si>
  <si>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</si>
  <si>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</si>
  <si>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</si>
  <si>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</si>
  <si>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</si>
  <si>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</si>
  <si>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</si>
  <si>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</si>
  <si>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</si>
  <si>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</si>
  <si>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</si>
  <si>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</si>
  <si>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</si>
  <si>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</si>
  <si>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Grão-Pará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</si>
  <si>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</si>
  <si>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</si>
  <si>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</si>
  <si>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</si>
  <si>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</si>
  <si>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</si>
  <si>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</si>
  <si>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</si>
  <si>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</si>
  <si>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</si>
  <si>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</si>
  <si>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</si>
  <si>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</si>
  <si>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</si>
  <si>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</si>
  <si>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</si>
  <si>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</si>
  <si>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</si>
  <si>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</si>
  <si>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</si>
  <si>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</si>
  <si>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</si>
  <si>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</si>
  <si>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</si>
  <si>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</si>
  <si>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</si>
  <si>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</si>
  <si>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</si>
  <si>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</si>
  <si>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</si>
  <si>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</si>
  <si>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</si>
  <si>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</si>
  <si>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</si>
  <si>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</si>
  <si>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</si>
  <si>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</si>
  <si>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</si>
  <si>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</si>
  <si>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</si>
  <si>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</si>
  <si>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</si>
  <si>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</si>
  <si>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</si>
  <si>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</si>
  <si>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</si>
  <si>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</si>
  <si>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</si>
  <si>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</si>
  <si>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</si>
  <si>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</si>
  <si>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</si>
  <si>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</si>
  <si>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</si>
  <si>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</si>
  <si>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</si>
  <si>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</si>
  <si>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</si>
  <si>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</si>
  <si>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</si>
  <si>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</si>
  <si>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</si>
  <si>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</si>
  <si>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</si>
  <si>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</si>
  <si>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</si>
  <si>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</si>
  <si>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</si>
  <si>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</si>
  <si>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</si>
  <si>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</si>
  <si>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</si>
  <si>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</si>
  <si>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</si>
  <si>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</si>
  <si>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</si>
  <si>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</si>
  <si>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</si>
  <si>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</si>
  <si>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</si>
  <si>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</si>
  <si>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</si>
  <si>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</si>
  <si>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</si>
  <si>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</si>
  <si>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</si>
  <si>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</si>
  <si>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</si>
  <si>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</si>
  <si>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</si>
  <si>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</si>
  <si>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</si>
  <si>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</si>
  <si>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</si>
  <si>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</si>
  <si>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</si>
  <si>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</si>
  <si>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</si>
  <si>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</si>
  <si>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</si>
  <si>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</si>
  <si>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</si>
  <si>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</si>
  <si>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</si>
  <si>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</si>
  <si>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</si>
  <si>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</si>
  <si>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</si>
  <si>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</si>
  <si>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</si>
  <si>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</si>
  <si>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</si>
  <si>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</si>
  <si>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</si>
  <si>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</si>
  <si>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</si>
  <si>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</si>
  <si>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</si>
  <si>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</si>
  <si>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</si>
  <si>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</si>
  <si>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Cristóvão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</si>
  <si>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</si>
  <si>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</si>
  <si>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</si>
  <si>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</si>
  <si>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</si>
  <si>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</si>
  <si>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</si>
  <si>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</si>
  <si>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</si>
  <si>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</si>
  <si>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</si>
  <si>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</si>
  <si>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</si>
  <si>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</si>
  <si>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</si>
  <si>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</si>
  <si>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</si>
  <si>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</si>
  <si>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</si>
  <si>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</si>
  <si>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</si>
  <si>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</si>
  <si>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</si>
  <si>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</si>
  <si>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</si>
  <si>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</si>
  <si>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</si>
  <si>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</si>
  <si>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</si>
  <si>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</si>
  <si>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</si>
  <si>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</si>
  <si>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</si>
  <si>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</si>
  <si>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</si>
  <si>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</si>
  <si>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</si>
  <si>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</si>
  <si>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</si>
  <si>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</si>
  <si>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</si>
  <si>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</si>
  <si>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</si>
  <si>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</si>
  <si>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</si>
  <si>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</si>
  <si>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</si>
  <si>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</si>
  <si>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</si>
  <si>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</si>
  <si>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</si>
  <si>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</si>
  <si>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</si>
  <si>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</si>
  <si>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</si>
  <si>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</si>
  <si>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</si>
  <si>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</si>
  <si>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</si>
  <si>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</si>
  <si>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</si>
  <si>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</si>
  <si>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</si>
  <si>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</si>
  <si>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</si>
  <si>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</si>
  <si>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</si>
  <si>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</si>
  <si>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</si>
  <si>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</si>
  <si>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</si>
  <si>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</si>
  <si>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</si>
  <si>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</si>
  <si>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</si>
  <si>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</si>
  <si>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</si>
  <si>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</si>
  <si>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</si>
  <si>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</si>
  <si>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</si>
  <si>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</si>
  <si>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</si>
  <si>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</si>
  <si>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</si>
  <si>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</si>
  <si>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</si>
  <si>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</si>
  <si>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</si>
  <si>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</si>
  <si>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</si>
  <si>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</si>
  <si>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</si>
  <si>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</si>
  <si>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</si>
  <si>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</si>
  <si>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</si>
  <si>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</si>
  <si>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</si>
  <si>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</si>
  <si>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</si>
  <si>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</si>
  <si>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</si>
  <si>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</si>
  <si>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</si>
  <si>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</si>
  <si>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</si>
  <si>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</si>
  <si>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</si>
  <si>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</si>
  <si>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</si>
  <si>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</si>
  <si>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</si>
  <si>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</si>
  <si>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</si>
  <si>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</si>
  <si>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</si>
  <si>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</si>
  <si>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</si>
  <si>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</si>
  <si>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</si>
  <si>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</si>
  <si>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</si>
  <si>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</si>
  <si>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</si>
  <si>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</si>
  <si>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</si>
  <si>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</si>
  <si>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</si>
  <si>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</si>
  <si>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</si>
  <si>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</si>
  <si>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</si>
  <si>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</si>
  <si>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</si>
  <si>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</si>
  <si>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</si>
  <si>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</si>
  <si>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</si>
  <si>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</si>
  <si>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</si>
  <si>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</si>
  <si>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</si>
  <si>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</si>
  <si>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</si>
  <si>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</si>
  <si>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</si>
  <si>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</si>
  <si>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</si>
  <si>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</si>
  <si>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</si>
  <si>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</si>
  <si>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</si>
  <si>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</si>
  <si>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</si>
  <si>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</si>
  <si>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</si>
  <si>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</si>
  <si>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</si>
  <si>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</si>
  <si>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</si>
  <si>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</si>
  <si>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</si>
  <si>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</si>
  <si>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</si>
  <si>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</si>
  <si>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</si>
  <si>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</si>
  <si>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</si>
  <si>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</si>
  <si>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</si>
  <si>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</si>
  <si>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</si>
  <si>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</si>
  <si>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</si>
  <si>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</si>
  <si>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</si>
  <si>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</si>
  <si>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</si>
  <si>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</si>
  <si>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</si>
  <si>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</si>
  <si>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</si>
  <si>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</si>
  <si>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</si>
  <si>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</si>
  <si>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</si>
  <si>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</si>
  <si>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</si>
  <si>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</si>
  <si>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</si>
  <si>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</si>
  <si>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</si>
  <si>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</si>
  <si>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</si>
  <si>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</si>
  <si>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</si>
  <si>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</si>
  <si>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</si>
  <si>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</si>
  <si>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</si>
  <si>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</si>
  <si>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</si>
  <si>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</si>
  <si>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</si>
  <si>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</si>
  <si>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</si>
  <si>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</si>
  <si>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</si>
  <si>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</si>
  <si>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</si>
  <si>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</si>
  <si>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</si>
  <si>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</si>
  <si>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</si>
  <si>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</si>
  <si>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</si>
  <si>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</si>
  <si>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</si>
  <si>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</si>
  <si>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</si>
  <si>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</si>
  <si>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</si>
  <si>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</si>
  <si>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</si>
  <si>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</si>
  <si>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</si>
  <si>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</si>
  <si>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</si>
  <si>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</si>
  <si>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</si>
  <si>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</si>
  <si>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</si>
  <si>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</si>
  <si>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</si>
  <si>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</si>
  <si>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</si>
  <si>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</si>
  <si>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</si>
  <si>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</si>
  <si>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</si>
  <si>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</si>
  <si>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</si>
  <si>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</si>
  <si>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</si>
  <si>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</si>
  <si>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</si>
  <si>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</si>
  <si>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</si>
  <si>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</si>
  <si>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</si>
  <si>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</si>
  <si>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</si>
  <si>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</si>
  <si>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</si>
  <si>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</si>
  <si>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</si>
  <si>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</si>
  <si>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</si>
  <si>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</si>
  <si>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</si>
  <si>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</si>
  <si>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</si>
  <si>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</si>
  <si>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</si>
  <si>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</si>
  <si>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</si>
  <si>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</si>
  <si>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</si>
  <si>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</si>
  <si>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</si>
  <si>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</si>
  <si>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</si>
  <si>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</si>
  <si>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</si>
  <si>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</si>
  <si>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</si>
  <si>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</si>
  <si>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</si>
  <si>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</si>
  <si>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</si>
  <si>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</si>
  <si>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</si>
  <si>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</si>
  <si>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</si>
  <si>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</si>
  <si>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</si>
  <si>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</si>
  <si>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</si>
  <si>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</si>
  <si>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</si>
  <si>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</si>
  <si>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</si>
  <si>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</si>
  <si>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</si>
  <si>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</si>
  <si>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</si>
  <si>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</si>
  <si>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</si>
  <si>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</si>
  <si>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</si>
  <si>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</si>
  <si>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</si>
  <si>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</si>
  <si>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</si>
  <si>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</si>
  <si>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</si>
  <si>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</si>
  <si>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</si>
  <si>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</si>
  <si>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</si>
  <si>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</si>
  <si>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</si>
  <si>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</si>
  <si>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</si>
  <si>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</si>
  <si>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</si>
  <si>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</si>
  <si>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</si>
  <si>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</si>
  <si>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</si>
  <si>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</si>
  <si>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</si>
  <si>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</si>
  <si>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</si>
  <si>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</si>
  <si>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</si>
  <si>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</si>
  <si>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</si>
  <si>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</si>
  <si>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</si>
  <si>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</si>
  <si>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</si>
  <si>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</si>
  <si>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</si>
  <si>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</si>
  <si>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</si>
  <si>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</si>
  <si>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</si>
  <si>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</si>
  <si>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</si>
  <si>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</si>
  <si>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</si>
  <si>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</si>
  <si>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</si>
  <si>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</si>
  <si>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</si>
  <si>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</si>
  <si>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</si>
  <si>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</si>
  <si>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</si>
  <si>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</si>
  <si>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</si>
  <si>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</si>
  <si>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</si>
  <si>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</si>
  <si>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</si>
  <si>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</si>
  <si>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</si>
  <si>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</si>
  <si>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</si>
  <si>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</si>
  <si>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</si>
  <si>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</si>
  <si>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</si>
  <si>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</si>
  <si>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</si>
  <si>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</si>
  <si>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</si>
  <si>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</si>
  <si>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</si>
  <si>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</si>
  <si>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</si>
  <si>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</si>
  <si>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</si>
  <si>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</si>
  <si>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</si>
  <si>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</si>
  <si>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</si>
  <si>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</si>
  <si>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</si>
  <si>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</si>
  <si>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</si>
  <si>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</si>
  <si>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</si>
  <si>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</si>
  <si>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</si>
  <si>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</si>
  <si>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</si>
  <si>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</si>
  <si>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</si>
  <si>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</si>
  <si>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</si>
  <si>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</si>
  <si>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</si>
  <si>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</si>
  <si>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</si>
  <si>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</si>
  <si>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</si>
  <si>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</si>
  <si>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</si>
  <si>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</si>
  <si>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</si>
  <si>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</si>
  <si>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</si>
  <si>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</si>
  <si>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</si>
  <si>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</si>
  <si>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</si>
  <si>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</si>
  <si>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</si>
  <si>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</si>
  <si>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</si>
  <si>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</si>
  <si>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</si>
  <si>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</si>
  <si>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</si>
  <si>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</si>
  <si>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</si>
  <si>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</si>
  <si>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</si>
  <si>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</si>
  <si>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</si>
  <si>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</si>
  <si>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</si>
  <si>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</si>
  <si>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</si>
  <si>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</si>
  <si>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</si>
  <si>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</si>
  <si>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</si>
  <si>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</si>
  <si>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</si>
  <si>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</si>
  <si>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</si>
  <si>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</si>
  <si>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</si>
  <si>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</si>
  <si>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</si>
  <si>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</si>
  <si>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</si>
  <si>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</si>
  <si>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</si>
  <si>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</si>
  <si>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</si>
  <si>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</si>
  <si>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</si>
  <si>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</si>
  <si>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</si>
  <si>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</si>
  <si>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</si>
  <si>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</si>
  <si>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</si>
  <si>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</si>
  <si>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</si>
  <si>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</si>
  <si>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</si>
  <si>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</si>
  <si>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</si>
  <si>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</si>
  <si>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</si>
  <si>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</si>
  <si>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</si>
  <si>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</si>
  <si>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</si>
  <si>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</si>
  <si>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</si>
  <si>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</si>
  <si>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</si>
  <si>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</si>
  <si>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</si>
  <si>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</si>
  <si>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</si>
  <si>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</si>
  <si>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</si>
  <si>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</si>
  <si>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</si>
  <si>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</si>
  <si>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</si>
  <si>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</si>
  <si>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</si>
  <si>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</si>
  <si>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</si>
  <si>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</si>
  <si>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</si>
  <si>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</si>
  <si>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</si>
  <si>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</si>
  <si>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</si>
  <si>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</si>
  <si>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</si>
  <si>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</si>
  <si>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</si>
  <si>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</si>
  <si>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</si>
  <si>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</si>
  <si>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</si>
  <si>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</si>
  <si>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</si>
  <si>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</si>
  <si>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</si>
  <si>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</si>
  <si>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</si>
  <si>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</si>
  <si>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</si>
  <si>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</si>
  <si>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</si>
  <si>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</si>
  <si>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</si>
  <si>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</si>
  <si>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</si>
  <si>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</si>
  <si>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</si>
  <si>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</si>
  <si>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</si>
  <si>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</si>
  <si>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</si>
  <si>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</si>
  <si>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</si>
  <si>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MS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</si>
  <si>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</si>
  <si>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</si>
  <si>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</si>
  <si>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</si>
  <si>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</si>
  <si>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</si>
  <si>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</si>
  <si>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</si>
  <si>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</si>
  <si>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</si>
  <si>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</si>
  <si>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</si>
  <si>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</si>
  <si>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</si>
  <si>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</si>
  <si>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</si>
  <si>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</si>
  <si>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</si>
  <si>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</si>
  <si>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</si>
  <si>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</si>
  <si>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</si>
  <si>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</si>
  <si>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</si>
  <si>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</si>
  <si>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</si>
  <si>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</si>
  <si>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</si>
  <si>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</si>
  <si>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</si>
  <si>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</si>
  <si>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</si>
  <si>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</si>
  <si>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</si>
  <si>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</si>
  <si>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</si>
  <si>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</si>
  <si>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</si>
  <si>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</si>
  <si>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</si>
  <si>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</si>
  <si>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</si>
  <si>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</si>
  <si>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</si>
  <si>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</si>
  <si>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</si>
  <si>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</si>
  <si>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</si>
  <si>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</si>
  <si>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</si>
  <si>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</si>
  <si>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</si>
  <si>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</si>
  <si>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</si>
  <si>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</si>
  <si>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</si>
  <si>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</si>
  <si>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</si>
  <si>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</si>
  <si>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</si>
  <si>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</si>
  <si>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</si>
  <si>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</si>
  <si>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</si>
  <si>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</si>
  <si>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</si>
  <si>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</si>
  <si>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</si>
  <si>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</si>
  <si>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</si>
  <si>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</si>
  <si>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</si>
  <si>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</si>
  <si>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</si>
  <si>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</si>
  <si>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</si>
  <si>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</si>
  <si>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</si>
  <si>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</si>
  <si>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</si>
  <si>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</si>
  <si>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</si>
  <si>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</si>
  <si>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</si>
  <si>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</si>
  <si>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</si>
  <si>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</si>
  <si>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</si>
  <si>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</si>
  <si>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</si>
  <si>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</si>
  <si>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</si>
  <si>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</si>
  <si>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</si>
  <si>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</si>
  <si>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</si>
  <si>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</si>
  <si>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</si>
  <si>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</si>
  <si>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</si>
  <si>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</si>
  <si>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</si>
  <si>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</si>
  <si>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</si>
  <si>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</si>
  <si>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</si>
  <si>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</si>
  <si>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</si>
  <si>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</si>
  <si>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</si>
  <si>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</si>
  <si>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</si>
  <si>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</si>
  <si>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</si>
  <si>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</si>
  <si>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</si>
  <si>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</si>
  <si>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</si>
  <si>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</si>
  <si>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</si>
  <si>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</si>
  <si>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</si>
  <si>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</si>
  <si>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</si>
  <si>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</si>
  <si>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</si>
  <si>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</si>
  <si>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</si>
  <si>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</si>
  <si>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</si>
  <si>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</si>
  <si>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</si>
  <si>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</si>
  <si>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</si>
  <si>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</si>
  <si>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</si>
  <si>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</si>
  <si>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</si>
  <si>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</si>
  <si>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</si>
  <si>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</si>
  <si>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</si>
  <si>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</si>
  <si>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</si>
  <si>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</si>
  <si>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</si>
  <si>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</si>
  <si>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</si>
  <si>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</si>
  <si>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</si>
  <si>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</si>
  <si>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</si>
  <si>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</si>
  <si>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</si>
  <si>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</si>
  <si>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</si>
  <si>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</si>
  <si>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</si>
  <si>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</si>
  <si>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</si>
  <si>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</si>
  <si>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</si>
  <si>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</si>
  <si>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</si>
  <si>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</si>
  <si>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</si>
  <si>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</si>
  <si>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</si>
  <si>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</si>
  <si>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</si>
  <si>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</si>
  <si>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</si>
  <si>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</si>
  <si>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</si>
  <si>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</si>
  <si>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</si>
  <si>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</si>
  <si>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</si>
  <si>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</si>
  <si>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</si>
  <si>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</si>
  <si>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</si>
  <si>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</si>
  <si>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</si>
  <si>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</si>
  <si>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</si>
  <si>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</si>
  <si>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</si>
  <si>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</si>
  <si>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</si>
  <si>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</si>
  <si>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</si>
  <si>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</si>
  <si>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</si>
  <si>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</si>
  <si>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</si>
  <si>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</si>
  <si>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</si>
  <si>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</si>
  <si>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</si>
  <si>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</si>
  <si>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</si>
  <si>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</si>
  <si>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</si>
  <si>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</si>
  <si>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</si>
  <si>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</si>
  <si>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</si>
  <si>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</si>
  <si>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</si>
  <si>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</si>
  <si>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</si>
  <si>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</si>
  <si>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</si>
  <si>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</si>
  <si>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</si>
  <si>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</si>
  <si>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</si>
  <si>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</si>
  <si>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</si>
  <si>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</si>
  <si>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</si>
  <si>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</si>
  <si>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</si>
  <si>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</si>
  <si>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</si>
  <si>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</si>
  <si>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</si>
  <si>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</si>
  <si>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</si>
  <si>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</si>
  <si>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</si>
  <si>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</si>
  <si>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</si>
  <si>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</si>
  <si>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</si>
  <si>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</si>
  <si>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</si>
  <si>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</si>
  <si>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</si>
  <si>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</si>
  <si>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</si>
  <si>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</si>
  <si>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</si>
  <si>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</si>
  <si>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</si>
  <si>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</si>
  <si>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</si>
  <si>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</si>
  <si>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</si>
  <si>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</si>
  <si>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</si>
  <si>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</si>
  <si>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</si>
  <si>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</si>
  <si>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</si>
  <si>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</si>
  <si>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</si>
  <si>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</si>
  <si>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</si>
  <si>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</si>
  <si>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</si>
  <si>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</si>
  <si>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</si>
  <si>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</si>
  <si>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</si>
  <si>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</si>
  <si>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</si>
  <si>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</si>
  <si>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</si>
  <si>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</si>
  <si>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</si>
  <si>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</si>
  <si>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</si>
  <si>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</si>
  <si>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</si>
  <si>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</si>
  <si>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</si>
  <si>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</si>
  <si>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</si>
  <si>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</si>
  <si>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</si>
  <si>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</si>
  <si>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</si>
  <si>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</si>
  <si>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</si>
  <si>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</si>
  <si>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</si>
  <si>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</si>
  <si>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</si>
  <si>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</si>
  <si>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</si>
  <si>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</si>
  <si>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</si>
  <si>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</si>
  <si>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</si>
  <si>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</si>
  <si>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</si>
  <si>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</si>
  <si>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</si>
  <si>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</si>
  <si>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</si>
  <si>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</si>
  <si>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</si>
  <si>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</si>
  <si>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</si>
  <si>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</si>
  <si>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</si>
  <si>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</si>
  <si>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</si>
  <si>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</si>
  <si>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</si>
  <si>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</si>
  <si>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</si>
  <si>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</si>
  <si>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</si>
  <si>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</si>
  <si>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</si>
  <si>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</si>
  <si>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</si>
  <si>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</si>
  <si>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</si>
  <si>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</si>
  <si>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</si>
  <si>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</si>
  <si>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</si>
  <si>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</si>
  <si>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</si>
  <si>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</si>
  <si>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</si>
  <si>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</si>
  <si>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</si>
  <si>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</si>
  <si>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</si>
  <si>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</si>
  <si>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</si>
  <si>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</si>
  <si>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</si>
  <si>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</si>
  <si>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</si>
  <si>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</si>
  <si>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</si>
  <si>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</si>
  <si>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</si>
  <si>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</si>
  <si>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</si>
  <si>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</si>
  <si>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</si>
  <si>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</si>
  <si>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</si>
  <si>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</si>
  <si>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</si>
  <si>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</si>
  <si>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</si>
  <si>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</si>
  <si>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</si>
  <si>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</si>
  <si>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</si>
  <si>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</si>
  <si>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</si>
  <si>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</si>
  <si>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</si>
  <si>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</si>
  <si>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</si>
  <si>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</si>
  <si>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</si>
  <si>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</si>
  <si>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</si>
  <si>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</si>
  <si>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</si>
  <si>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</si>
  <si>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</si>
  <si>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</si>
  <si>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</si>
  <si>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</si>
  <si>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</si>
  <si>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</si>
  <si>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</si>
  <si>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</si>
  <si>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</si>
  <si>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</si>
  <si>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</si>
  <si>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</si>
  <si>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</si>
  <si>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</si>
  <si>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</si>
  <si>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</si>
  <si>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</si>
  <si>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</si>
  <si>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</si>
  <si>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</si>
  <si>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</si>
  <si>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</si>
  <si>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</si>
  <si>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</si>
  <si>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</si>
  <si>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</si>
  <si>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</si>
  <si>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</si>
  <si>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</si>
  <si>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</si>
  <si>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</si>
  <si>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</si>
  <si>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</si>
  <si>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</si>
  <si>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</si>
  <si>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</si>
  <si>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</si>
  <si>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</si>
  <si>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</si>
  <si>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</si>
  <si>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</si>
  <si>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</si>
  <si>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</si>
  <si>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</si>
  <si>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</si>
  <si>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</si>
  <si>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</si>
  <si>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</si>
  <si>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</si>
  <si>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</si>
  <si>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</si>
  <si>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</si>
  <si>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</si>
  <si>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</si>
  <si>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</si>
  <si>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</si>
  <si>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</si>
  <si>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</si>
  <si>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</si>
  <si>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</si>
  <si>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DF</t>
  </si>
  <si>
    <t>Brasília</t>
  </si>
  <si>
    <t>MATRIZ ESPECÍFICA</t>
  </si>
  <si>
    <t>MATRIZ ESPECÍFICA (SE FOR O CASO)</t>
  </si>
  <si>
    <t>% Obtido</t>
  </si>
  <si>
    <t>% Máximo</t>
  </si>
  <si>
    <t>% ESSENCIAL</t>
  </si>
  <si>
    <t>Demais</t>
  </si>
  <si>
    <t>Data base da avaliação :</t>
  </si>
  <si>
    <t>Unidade Gestora</t>
  </si>
  <si>
    <t>Município</t>
  </si>
  <si>
    <t>Prefeitura Municipal de Acauã</t>
  </si>
  <si>
    <t>Prefeitura Municipal de Agricolândia</t>
  </si>
  <si>
    <t>Prefeitura Municipal de Alagoinha do Piauí</t>
  </si>
  <si>
    <t>Prefeitura Municipal de Alegrete do Piauí</t>
  </si>
  <si>
    <t>Prefeitura Municipal de Alto Longá</t>
  </si>
  <si>
    <t>Prefeitura Municipal de Altos</t>
  </si>
  <si>
    <t>Prefeitura Municipal de Alvorada do Gurguéia</t>
  </si>
  <si>
    <t>Prefeitura Municipal de Amarante</t>
  </si>
  <si>
    <t>Prefeitura Municipal de Angical do Piauí</t>
  </si>
  <si>
    <t>Prefeitura Municipal de Antônio Almeida</t>
  </si>
  <si>
    <t>Prefeitura Municipal de Anísio de Abreu</t>
  </si>
  <si>
    <t>Prefeitura Municipal de Aroazes</t>
  </si>
  <si>
    <t>Prefeitura Municipal de Aroeiras do Itaim</t>
  </si>
  <si>
    <t>Prefeitura Municipal de Arraial</t>
  </si>
  <si>
    <t>Prefeitura Municipal de Assunção do Piauí</t>
  </si>
  <si>
    <t>Prefeitura Municipal de Avelino Lopes</t>
  </si>
  <si>
    <t>Prefeitura Municipal de Baixa Grande do Ribeiro</t>
  </si>
  <si>
    <t>Prefeitura Municipal de Barra D'Alcântara</t>
  </si>
  <si>
    <t>Prefeitura Municipal de Barras</t>
  </si>
  <si>
    <t>Prefeitura Municipal de Barreiras do Piauí</t>
  </si>
  <si>
    <t>Prefeitura Municipal de Barro Duro</t>
  </si>
  <si>
    <t>Prefeitura Municipal de Batalha</t>
  </si>
  <si>
    <t>Prefeitura Municipal de Belém do Piauí</t>
  </si>
  <si>
    <t>Prefeitura Municipal de Beneditinos</t>
  </si>
  <si>
    <t>Prefeitura Municipal de Bertolínia</t>
  </si>
  <si>
    <t>Prefeitura Municipal de Betânia do Piauí</t>
  </si>
  <si>
    <t>Prefeitura Municipal de Boa Hora</t>
  </si>
  <si>
    <t>Prefeitura Municipal de Bocaina</t>
  </si>
  <si>
    <t>Prefeitura Municipal de Bom Jesus</t>
  </si>
  <si>
    <t>Prefeitura Municipal de Bom Princípio do Piauí</t>
  </si>
  <si>
    <t>Prefeitura Municipal de Bonfim do Piauí</t>
  </si>
  <si>
    <t>Prefeitura Municipal de Boqueirão do Piauí</t>
  </si>
  <si>
    <t>Prefeitura Municipal de Brasileira</t>
  </si>
  <si>
    <t>Prefeitura Municipal de Brejo do Piauí</t>
  </si>
  <si>
    <t>Prefeitura Municipal de Buriti dos Lopes</t>
  </si>
  <si>
    <t>Prefeitura Municipal de Buriti dos Montes</t>
  </si>
  <si>
    <t>Prefeitura Municipal de Cabeceiras do Piauí</t>
  </si>
  <si>
    <t>Prefeitura Municipal de Cajazeiras do Piauí</t>
  </si>
  <si>
    <t>Prefeitura Municipal de Cajueiro da Praia</t>
  </si>
  <si>
    <t>Prefeitura Municipal de Caldeirão Grande do Piauí</t>
  </si>
  <si>
    <t>Prefeitura Municipal de Campinas do Piauí</t>
  </si>
  <si>
    <t>Prefeitura Municipal de Campo Alegre do Fidalgo</t>
  </si>
  <si>
    <t>Prefeitura Municipal de Campo Grande do Piauí</t>
  </si>
  <si>
    <t>Prefeitura Municipal de Campo Largo do Piauí</t>
  </si>
  <si>
    <t>Prefeitura Municipal de Campo Maior</t>
  </si>
  <si>
    <t>Prefeitura Municipal de Canavieira</t>
  </si>
  <si>
    <t>Prefeitura Municipal de Canto do Buriti</t>
  </si>
  <si>
    <t>Prefeitura Municipal de Capitão Gervásio Oliveira</t>
  </si>
  <si>
    <t>Prefeitura Municipal de Capitão de Campos</t>
  </si>
  <si>
    <t>Prefeitura Municipal de Caracol</t>
  </si>
  <si>
    <t>Prefeitura Municipal de Caraúbas do Piauí</t>
  </si>
  <si>
    <t>Prefeitura Municipal de Caridade do Piauí</t>
  </si>
  <si>
    <t>Prefeitura Municipal de Castelo do Piauí</t>
  </si>
  <si>
    <t>Prefeitura Municipal de Caxingó</t>
  </si>
  <si>
    <t>Prefeitura Municipal de Cocal</t>
  </si>
  <si>
    <t>Prefeitura Municipal de Cocal de Telha</t>
  </si>
  <si>
    <t>Prefeitura Municipal de Cocal dos Alves</t>
  </si>
  <si>
    <t>Prefeitura Municipal de Coivaras</t>
  </si>
  <si>
    <t>Prefeitura Municipal de Colônia do Gurguéia</t>
  </si>
  <si>
    <t>Prefeitura Municipal de Colônia do Piauí</t>
  </si>
  <si>
    <t>Prefeitura Municipal de Conceição do Canindé</t>
  </si>
  <si>
    <t>Prefeitura Municipal de Coronel José Dias</t>
  </si>
  <si>
    <t>Prefeitura Municipal de Corrente</t>
  </si>
  <si>
    <t>Prefeitura Municipal de Cristalândia do Piauí</t>
  </si>
  <si>
    <t>Prefeitura Municipal de Curimatá</t>
  </si>
  <si>
    <t>Prefeitura Municipal de Currais</t>
  </si>
  <si>
    <t>Prefeitura Municipal de Curral Novo do Piauí</t>
  </si>
  <si>
    <t>Prefeitura Municipal de Curralinhos</t>
  </si>
  <si>
    <t>Prefeitura Municipal de Demerval Lobão</t>
  </si>
  <si>
    <t>Prefeitura Municipal de Dirceu Arcoverde</t>
  </si>
  <si>
    <t>Prefeitura Municipal de Dom Expedito Lopes</t>
  </si>
  <si>
    <t>Prefeitura Municipal de Dom Inocêncio</t>
  </si>
  <si>
    <t>Prefeitura Municipal de Domingos Mourão</t>
  </si>
  <si>
    <t>Prefeitura Municipal de Elesbão Veloso</t>
  </si>
  <si>
    <t>Prefeitura Municipal de Eliseu Martins</t>
  </si>
  <si>
    <t>Prefeitura Municipal de Esperantina</t>
  </si>
  <si>
    <t>Prefeitura Municipal de Fartura do Piauí</t>
  </si>
  <si>
    <t>Prefeitura Municipal de Flores do Piauí</t>
  </si>
  <si>
    <t>Prefeitura Municipal de Floresta do Piauí</t>
  </si>
  <si>
    <t>Prefeitura Municipal de Floriano</t>
  </si>
  <si>
    <t>Prefeitura Municipal de Francinópolis</t>
  </si>
  <si>
    <t>Prefeitura Municipal de Francisco Ayres</t>
  </si>
  <si>
    <t>Prefeitura Municipal de Francisco Macedo</t>
  </si>
  <si>
    <t>Prefeitura Municipal de Fronteiras</t>
  </si>
  <si>
    <t>Prefeitura Municipal de Gilbués</t>
  </si>
  <si>
    <t>Prefeitura Municipal de Guadalupe</t>
  </si>
  <si>
    <t>Prefeitura Municipal de Guaribas</t>
  </si>
  <si>
    <t>Prefeitura Municipal de Hugo Napoleão</t>
  </si>
  <si>
    <t>Prefeitura Municipal de Ilha Grande</t>
  </si>
  <si>
    <t>Prefeitura Municipal de Ipiranga do Piauí</t>
  </si>
  <si>
    <t>Prefeitura Municipal de Isaías Coelho</t>
  </si>
  <si>
    <t>Prefeitura Municipal de Itainópolis</t>
  </si>
  <si>
    <t>Prefeitura Municipal de Itaueira</t>
  </si>
  <si>
    <t>Prefeitura Municipal de Jacobina do Piauí</t>
  </si>
  <si>
    <t>Prefeitura Municipal de Jaicós</t>
  </si>
  <si>
    <t>Prefeitura Municipal de Jardim do Mulato</t>
  </si>
  <si>
    <t>Prefeitura Municipal de Jatobá do Piauí</t>
  </si>
  <si>
    <t>Prefeitura Municipal de Jerumenha</t>
  </si>
  <si>
    <t>Prefeitura Municipal de Joaquim Pires</t>
  </si>
  <si>
    <t>Prefeitura Municipal de Joca Marques</t>
  </si>
  <si>
    <t>Prefeitura Municipal de José de Freitas</t>
  </si>
  <si>
    <t>Prefeitura Municipal de João Costa</t>
  </si>
  <si>
    <t>Prefeitura Municipal de Juazeiro do Piauí</t>
  </si>
  <si>
    <t>Prefeitura Municipal de Jurema</t>
  </si>
  <si>
    <t>Prefeitura Municipal de Lagoa Alegre</t>
  </si>
  <si>
    <t>Prefeitura Municipal de Lagoa de São Francisco</t>
  </si>
  <si>
    <t>Prefeitura Municipal de Lagoa do Barro do Piauí</t>
  </si>
  <si>
    <t>Prefeitura Municipal de Lagoa do Piauí</t>
  </si>
  <si>
    <t>Prefeitura Municipal de Lagoa do Sítio</t>
  </si>
  <si>
    <t>Prefeitura Municipal de Lagoinha do Piauí</t>
  </si>
  <si>
    <t>Prefeitura Municipal de Landri Sales</t>
  </si>
  <si>
    <t>Prefeitura Municipal de Luzilândia</t>
  </si>
  <si>
    <t>Prefeitura Municipal de Luís Correia</t>
  </si>
  <si>
    <t>Prefeitura Municipal de Madeiro</t>
  </si>
  <si>
    <t>Prefeitura Municipal de Manoel Emídio</t>
  </si>
  <si>
    <t>Prefeitura Municipal de Marcolândia</t>
  </si>
  <si>
    <t>Prefeitura Municipal de Massapê do Piauí</t>
  </si>
  <si>
    <t>Prefeitura Municipal de Matias Olímpio</t>
  </si>
  <si>
    <t>Prefeitura Municipal de Miguel Alves</t>
  </si>
  <si>
    <t>Prefeitura Municipal de Miguel Leão</t>
  </si>
  <si>
    <t>Prefeitura Municipal de Milton Brandão</t>
  </si>
  <si>
    <t>Prefeitura Municipal de Monsenhor Gil</t>
  </si>
  <si>
    <t>Prefeitura Municipal de Monsenhor Hipólito</t>
  </si>
  <si>
    <t>Prefeitura Municipal de Monte Alegre do Piauí</t>
  </si>
  <si>
    <t>Prefeitura Municipal de Morro Cabeça no Tempo</t>
  </si>
  <si>
    <t>Prefeitura Municipal de Morro do Chapéu do Piauí</t>
  </si>
  <si>
    <t>Prefeitura Municipal de Murici dos Portelas</t>
  </si>
  <si>
    <t>Prefeitura Municipal de Nazaré do Piauí</t>
  </si>
  <si>
    <t>Prefeitura Municipal de Nazária</t>
  </si>
  <si>
    <t>Prefeitura Municipal de Nossa Senhora de Nazaré</t>
  </si>
  <si>
    <t>Prefeitura Municipal de Nossa Senhora dos Remédios</t>
  </si>
  <si>
    <t>Prefeitura Municipal de Nova Santa Rita</t>
  </si>
  <si>
    <t>Prefeitura Municipal de Novo Oriente do Piauí</t>
  </si>
  <si>
    <t>Prefeitura Municipal de Novo Santo Antônio</t>
  </si>
  <si>
    <t>Prefeitura Municipal de Oeiras</t>
  </si>
  <si>
    <t>Prefeitura Municipal de Olho D'Água do Piauí</t>
  </si>
  <si>
    <t>Prefeitura Municipal de Paes Landim</t>
  </si>
  <si>
    <t>Prefeitura Municipal de Pajeú do Piauí</t>
  </si>
  <si>
    <t>Prefeitura Municipal de Palmeira do Piauí</t>
  </si>
  <si>
    <t>Prefeitura Municipal de Palmeirais</t>
  </si>
  <si>
    <t>Prefeitura Municipal de Paquetá</t>
  </si>
  <si>
    <t>Prefeitura Municipal de Parnaguá</t>
  </si>
  <si>
    <t>Prefeitura Municipal de Parnaíba</t>
  </si>
  <si>
    <t>Prefeitura Municipal de Passagem Franca do Piauí</t>
  </si>
  <si>
    <t>Prefeitura Municipal de Patos do Piauí</t>
  </si>
  <si>
    <t>Prefeitura Municipal de Pau D'Arco do Piauí</t>
  </si>
  <si>
    <t>Prefeitura Municipal de Paulistana</t>
  </si>
  <si>
    <t>Prefeitura Municipal de Pavussu</t>
  </si>
  <si>
    <t>Prefeitura Municipal de Pedro II</t>
  </si>
  <si>
    <t>Prefeitura Municipal de Pedro Laurentino</t>
  </si>
  <si>
    <t>Prefeitura Municipal de Picos</t>
  </si>
  <si>
    <t>Prefeitura Municipal de Pimenteiras</t>
  </si>
  <si>
    <t>Prefeitura Municipal de Pio IX</t>
  </si>
  <si>
    <t>Prefeitura Municipal de Piracuruca</t>
  </si>
  <si>
    <t>Prefeitura Municipal de Piripiri</t>
  </si>
  <si>
    <t>Prefeitura Municipal de Porto</t>
  </si>
  <si>
    <t>Prefeitura Municipal de Porto Alegre do Piauí</t>
  </si>
  <si>
    <t>Prefeitura Municipal de Prata do Piauí</t>
  </si>
  <si>
    <t>Prefeitura Municipal de Queimada Nova</t>
  </si>
  <si>
    <t>Prefeitura Municipal de Redenção do Gurguéia</t>
  </si>
  <si>
    <t>Prefeitura Municipal de Regeneração</t>
  </si>
  <si>
    <t>Prefeitura Municipal de Riacho Frio</t>
  </si>
  <si>
    <t>Prefeitura Municipal de Ribeira do Piauí</t>
  </si>
  <si>
    <t>Prefeitura Municipal de Ribeiro Gonçalves</t>
  </si>
  <si>
    <t>Prefeitura Municipal de Rio Grande do Piauí</t>
  </si>
  <si>
    <t>Prefeitura Municipal de Santa Cruz do Piauí</t>
  </si>
  <si>
    <t>Prefeitura Municipal de Santa Cruz dos Milagres</t>
  </si>
  <si>
    <t>Prefeitura Municipal de Santa Filomena</t>
  </si>
  <si>
    <t>Prefeitura Municipal de Santa Luz</t>
  </si>
  <si>
    <t>Prefeitura Municipal de Santa Rosa do Piauí</t>
  </si>
  <si>
    <t>Prefeitura Municipal de Santana do Piauí</t>
  </si>
  <si>
    <t>Prefeitura Municipal de Santo Antônio dos Milagres</t>
  </si>
  <si>
    <t>Prefeitura Municipal de Santo Inácio do Piauí</t>
  </si>
  <si>
    <t>Prefeitura Municipal de Sebastião Barros</t>
  </si>
  <si>
    <t>Prefeitura Municipal de Sebastião Leal</t>
  </si>
  <si>
    <t>Prefeitura Municipal de Sigefredo Pacheco</t>
  </si>
  <si>
    <t>Prefeitura Municipal de Simplício Mendes</t>
  </si>
  <si>
    <t>Prefeitura Municipal de Simões</t>
  </si>
  <si>
    <t>Prefeitura Municipal de Socorro do Piauí</t>
  </si>
  <si>
    <t>Prefeitura Municipal de Sussuapara</t>
  </si>
  <si>
    <t>Prefeitura Municipal de São Braz do Piauí</t>
  </si>
  <si>
    <t>Prefeitura Municipal de São Francisco de Assis do Piauí</t>
  </si>
  <si>
    <t>Prefeitura Municipal de São Francisco do Piauí</t>
  </si>
  <si>
    <t>Prefeitura Municipal de São Félix do Piauí</t>
  </si>
  <si>
    <t>Prefeitura Municipal de São Gonçalo do Gurguéia</t>
  </si>
  <si>
    <t>Prefeitura Municipal de São Gonçalo do Piauí</t>
  </si>
  <si>
    <t>Prefeitura Municipal de São José do Divino</t>
  </si>
  <si>
    <t>Prefeitura Municipal de São José do Peixe</t>
  </si>
  <si>
    <t>Prefeitura Municipal de São José do Piauí</t>
  </si>
  <si>
    <t>Prefeitura Municipal de São João da Canabrava</t>
  </si>
  <si>
    <t>Prefeitura Municipal de São João da Fronteira</t>
  </si>
  <si>
    <t>Prefeitura Municipal de São João da Serra</t>
  </si>
  <si>
    <t>Prefeitura Municipal de São João da Varjota</t>
  </si>
  <si>
    <t>Prefeitura Municipal de São João do Arraial</t>
  </si>
  <si>
    <t>Prefeitura Municipal de São João do Piauí</t>
  </si>
  <si>
    <t>Prefeitura Municipal de São Julião</t>
  </si>
  <si>
    <t>Prefeitura Municipal de São Lourenço do Piauí</t>
  </si>
  <si>
    <t>Prefeitura Municipal de São Luis do Piauí</t>
  </si>
  <si>
    <t>Prefeitura Municipal de São Miguel da Baixa Grande</t>
  </si>
  <si>
    <t>Prefeitura Municipal de São Miguel do Fidalgo</t>
  </si>
  <si>
    <t>Prefeitura Municipal de São Miguel do Tapuio</t>
  </si>
  <si>
    <t>Prefeitura Municipal de São Pedro do Piauí</t>
  </si>
  <si>
    <t>Prefeitura Municipal de São Raimundo Nonato</t>
  </si>
  <si>
    <t>Prefeitura Municipal de Tamboril do Piauí</t>
  </si>
  <si>
    <t>Prefeitura Municipal de Tanque do Piauí</t>
  </si>
  <si>
    <t>Prefeitura Municipal de Teresina</t>
  </si>
  <si>
    <t>Prefeitura Municipal de União</t>
  </si>
  <si>
    <t>Prefeitura Municipal de Uruçuí</t>
  </si>
  <si>
    <t>Prefeitura Municipal de Valença do Piauí</t>
  </si>
  <si>
    <t>Prefeitura Municipal de Vera Mendes</t>
  </si>
  <si>
    <t>Prefeitura Municipal de Vila Nova do Piauí</t>
  </si>
  <si>
    <t>Prefeitura Municipal de Várzea Branca</t>
  </si>
  <si>
    <t>Prefeitura Municipal de Várzea Grande</t>
  </si>
  <si>
    <t>Prefeitura Municipal de Wall Ferraz</t>
  </si>
  <si>
    <t>Prefeitura Municipal de Água Branca</t>
  </si>
  <si>
    <t>Prefeitura Municipal de Marcos Parente</t>
  </si>
  <si>
    <t>Prefeitura Municipal de Francisco Santos</t>
  </si>
  <si>
    <t>Prefeitura Municipal de Padre Marcos</t>
  </si>
  <si>
    <t>Prefeitura Municipal de Geminiano</t>
  </si>
  <si>
    <t>Prefeitura Municipal de Júlio Borges</t>
  </si>
  <si>
    <t>Prefeitura Municipal de Inhuma</t>
  </si>
  <si>
    <t>Prefeitura Municipal de Santo Antônio de Lisboa</t>
  </si>
  <si>
    <t>Prefeitura Municipal de Bela Vista do Piauí</t>
  </si>
  <si>
    <t>Prefeitura Municipal de Cristino Castro</t>
  </si>
  <si>
    <t>Governo do Estado de Piauí</t>
  </si>
  <si>
    <t>Assembleia Legislativa do Estado de Piauí</t>
  </si>
  <si>
    <t>Câmara Municipal de Acauã</t>
  </si>
  <si>
    <t>Câmara Municipal de Agricolândia</t>
  </si>
  <si>
    <t>Câmara Municipal de Alagoinha do Piauí</t>
  </si>
  <si>
    <t>Câmara Municipal de Alegrete do Piauí</t>
  </si>
  <si>
    <t>Câmara Municipal de Alto Longá</t>
  </si>
  <si>
    <t>Câmara Municipal de Altos</t>
  </si>
  <si>
    <t>Câmara Municipal de Alvorada do Gurguéia</t>
  </si>
  <si>
    <t>Câmara Municipal de Amarante</t>
  </si>
  <si>
    <t>Câmara Municipal de Angical do Piauí</t>
  </si>
  <si>
    <t>Câmara Municipal de Antônio Almeida</t>
  </si>
  <si>
    <t>Câmara Municipal de Anísio de Abreu</t>
  </si>
  <si>
    <t>Câmara Municipal de Aroazes</t>
  </si>
  <si>
    <t>Câmara Municipal de Aroeiras do Itaim</t>
  </si>
  <si>
    <t>Câmara Municipal de Arraial</t>
  </si>
  <si>
    <t>Câmara Municipal de Assunção do Piauí</t>
  </si>
  <si>
    <t>Câmara Municipal de Avelino Lopes</t>
  </si>
  <si>
    <t>Câmara Municipal de Baixa Grande do Ribeiro</t>
  </si>
  <si>
    <t>Câmara Municipal de Barra D'Alcântara</t>
  </si>
  <si>
    <t>Câmara Municipal de Barras</t>
  </si>
  <si>
    <t>Câmara Municipal de Barreiras do Piauí</t>
  </si>
  <si>
    <t>Câmara Municipal de Batalha</t>
  </si>
  <si>
    <t>Câmara Municipal de Bela Vista do Piauí</t>
  </si>
  <si>
    <t>Câmara Municipal de Belém do Piauí</t>
  </si>
  <si>
    <t>Câmara Municipal de Beneditinos</t>
  </si>
  <si>
    <t>Câmara Municipal de Bertolínia</t>
  </si>
  <si>
    <t>Câmara Municipal de Betânia do Piauí</t>
  </si>
  <si>
    <t>Câmara Municipal de Boa Hora</t>
  </si>
  <si>
    <t>Câmara Municipal de Bocaina</t>
  </si>
  <si>
    <t>Câmara Municipal de Bom Jesus</t>
  </si>
  <si>
    <t>Câmara Municipal de Bom Princípio do Piauí</t>
  </si>
  <si>
    <t>Câmara Municipal de Bonfim do Piauí</t>
  </si>
  <si>
    <t>Câmara Municipal de Boqueirão do Piauí</t>
  </si>
  <si>
    <t>Câmara Municipal de Brasileira</t>
  </si>
  <si>
    <t>Câmara Municipal de Brejo do Piauí</t>
  </si>
  <si>
    <t>Câmara Municipal de Buriti dos Lopes</t>
  </si>
  <si>
    <t>Câmara Municipal de Buriti dos Montes</t>
  </si>
  <si>
    <t>Câmara Municipal de Cabeceiras do Piauí</t>
  </si>
  <si>
    <t>Câmara Municipal de Cajazeiras do Piauí</t>
  </si>
  <si>
    <t>Câmara Municipal de Cajueiro da Praia</t>
  </si>
  <si>
    <t>Câmara Municipal de Caldeirão Grande do Piauí</t>
  </si>
  <si>
    <t>Câmara Municipal de Campinas do Piauí</t>
  </si>
  <si>
    <t>Câmara Municipal de Campo Alegre do Fidalgo</t>
  </si>
  <si>
    <t>Câmara Municipal de Campo Grande do Piauí</t>
  </si>
  <si>
    <t>Câmara Municipal de Campo Largo do Piauí</t>
  </si>
  <si>
    <t>Câmara Municipal de Campo Maior</t>
  </si>
  <si>
    <t>Câmara Municipal de Canto do Buriti</t>
  </si>
  <si>
    <t>Câmara Municipal de Capitão Gervásio Oliveira</t>
  </si>
  <si>
    <t>Câmara Municipal de Capitão de Campos</t>
  </si>
  <si>
    <t>Câmara Municipal de Caracol</t>
  </si>
  <si>
    <t>Câmara Municipal de Caraúbas do Piauí</t>
  </si>
  <si>
    <t>Câmara Municipal de Caridade do Piauí</t>
  </si>
  <si>
    <t>Câmara Municipal de Castelo do Piauí</t>
  </si>
  <si>
    <t>Câmara Municipal de Caxingó</t>
  </si>
  <si>
    <t>Câmara Municipal de Cocal</t>
  </si>
  <si>
    <t>Câmara Municipal de Cocal de Telha</t>
  </si>
  <si>
    <t>Câmara Municipal de Cocal dos Alves</t>
  </si>
  <si>
    <t>Câmara Municipal de Coivaras</t>
  </si>
  <si>
    <t>Câmara Municipal de Colônia do Gurguéia</t>
  </si>
  <si>
    <t>Câmara Municipal de Colônia do Piauí</t>
  </si>
  <si>
    <t>Câmara Municipal de Conceição do Canindé</t>
  </si>
  <si>
    <t>Câmara Municipal de Coronel José Dias</t>
  </si>
  <si>
    <t>Câmara Municipal de Corrente</t>
  </si>
  <si>
    <t>Câmara Municipal de Cristalândia do Piauí</t>
  </si>
  <si>
    <t>Câmara Municipal de Cristino Castro</t>
  </si>
  <si>
    <t>Câmara Municipal de Curimatá</t>
  </si>
  <si>
    <t>Câmara Municipal de Currais</t>
  </si>
  <si>
    <t>Câmara Municipal de Curral Novo do Piauí</t>
  </si>
  <si>
    <t>Câmara Municipal de Curralinhos</t>
  </si>
  <si>
    <t>Câmara Municipal de Demerval Lobão</t>
  </si>
  <si>
    <t>Câmara Municipal de Dirceu Arcoverde</t>
  </si>
  <si>
    <t>Câmara Municipal de Dom Expedito Lopes</t>
  </si>
  <si>
    <t>Câmara Municipal de Dom Inocêncio</t>
  </si>
  <si>
    <t>Câmara Municipal de Domingos Mourão</t>
  </si>
  <si>
    <t>Câmara Municipal de Elesbão Veloso</t>
  </si>
  <si>
    <t>Câmara Municipal de Eliseu Martins</t>
  </si>
  <si>
    <t>Câmara Municipal de Esperantina</t>
  </si>
  <si>
    <t>Câmara Municipal de Fartura do Piauí</t>
  </si>
  <si>
    <t>Câmara Municipal de Flores do Piauí</t>
  </si>
  <si>
    <t>Câmara Municipal de Floresta do Piauí</t>
  </si>
  <si>
    <t>Câmara Municipal de Floriano</t>
  </si>
  <si>
    <t>Câmara Municipal de Francinópolis</t>
  </si>
  <si>
    <t>Câmara Municipal de Francisco Ayres</t>
  </si>
  <si>
    <t>Câmara Municipal de Francisco Macedo</t>
  </si>
  <si>
    <t>Câmara Municipal de Francisco Santos</t>
  </si>
  <si>
    <t>Câmara Municipal de Fronteiras</t>
  </si>
  <si>
    <t>Câmara Municipal de Geminiano</t>
  </si>
  <si>
    <t>Câmara Municipal de Gilbués</t>
  </si>
  <si>
    <t>Câmara Municipal de Guadalupe</t>
  </si>
  <si>
    <t>Câmara Municipal de Guaribas</t>
  </si>
  <si>
    <t>Câmara Municipal de Hugo Napoleão</t>
  </si>
  <si>
    <t>Câmara Municipal de Ilha Grande</t>
  </si>
  <si>
    <t>Câmara Municipal de Inhuma</t>
  </si>
  <si>
    <t>Câmara Municipal de Ipiranga do Piauí</t>
  </si>
  <si>
    <t>Câmara Municipal de Isaías Coelho</t>
  </si>
  <si>
    <t>Câmara Municipal de Itainópolis</t>
  </si>
  <si>
    <t>Câmara Municipal de Itaueira</t>
  </si>
  <si>
    <t>Câmara Municipal de Jacobina do Piauí</t>
  </si>
  <si>
    <t>Câmara Municipal de Jaicós</t>
  </si>
  <si>
    <t>Câmara Municipal de Jardim do Mulato</t>
  </si>
  <si>
    <t>Câmara Municipal de Jatobá do Piauí</t>
  </si>
  <si>
    <t>Câmara Municipal de Jerumenha</t>
  </si>
  <si>
    <t>Câmara Municipal de Joaquim Pires</t>
  </si>
  <si>
    <t>Câmara Municipal de Joca Marques</t>
  </si>
  <si>
    <t>Câmara Municipal de José de Freitas</t>
  </si>
  <si>
    <t>Câmara Municipal de João Costa</t>
  </si>
  <si>
    <t>Câmara Municipal de Juazeiro do Piauí</t>
  </si>
  <si>
    <t>Câmara Municipal de Jurema</t>
  </si>
  <si>
    <t>Câmara Municipal de Júlio Borges</t>
  </si>
  <si>
    <t>Câmara Municipal de Lagoa Alegre</t>
  </si>
  <si>
    <t>Câmara Municipal de Lagoa de São Francisco</t>
  </si>
  <si>
    <t>Câmara Municipal de Lagoa do Barro do Piauí</t>
  </si>
  <si>
    <t>Câmara Municipal de Lagoa do Piauí</t>
  </si>
  <si>
    <t>Câmara Municipal de Lagoa do Sítio</t>
  </si>
  <si>
    <t>Câmara Municipal de Lagoinha do Piauí</t>
  </si>
  <si>
    <t>Câmara Municipal de Landri Sales</t>
  </si>
  <si>
    <t>Câmara Municipal de Luzilândia</t>
  </si>
  <si>
    <t>Câmara Municipal de Luís Correia</t>
  </si>
  <si>
    <t>Câmara Municipal de Madeiro</t>
  </si>
  <si>
    <t>Câmara Municipal de Manoel Emídio</t>
  </si>
  <si>
    <t>Câmara Municipal de Marcolândia</t>
  </si>
  <si>
    <t>Câmara Municipal de Marcos Parente</t>
  </si>
  <si>
    <t>Câmara Municipal de Massapê do Piauí</t>
  </si>
  <si>
    <t>Câmara Municipal de Matias Olímpio</t>
  </si>
  <si>
    <t>Câmara Municipal de Miguel Alves</t>
  </si>
  <si>
    <t>Câmara Municipal de Miguel Leão</t>
  </si>
  <si>
    <t>Câmara Municipal de Milton Brandão</t>
  </si>
  <si>
    <t>Câmara Municipal de Monsenhor Gil</t>
  </si>
  <si>
    <t>Câmara Municipal de Monsenhor Hipólito</t>
  </si>
  <si>
    <t>Câmara Municipal de Monte Alegre do Piauí</t>
  </si>
  <si>
    <t>Câmara Municipal de Morro Cabeça no Tempo</t>
  </si>
  <si>
    <t>Câmara Municipal de Morro do Chapéu do Piauí</t>
  </si>
  <si>
    <t>Câmara Municipal de Murici dos Portelas</t>
  </si>
  <si>
    <t>Câmara Municipal de Nazaré do Piauí</t>
  </si>
  <si>
    <t>Câmara Municipal de Nazária</t>
  </si>
  <si>
    <t>Câmara Municipal de Nossa Senhora de Nazaré</t>
  </si>
  <si>
    <t>Câmara Municipal de Nossa Senhora dos Remédios</t>
  </si>
  <si>
    <t>Câmara Municipal de Nova Santa Rita</t>
  </si>
  <si>
    <t>Câmara Municipal de Novo Oriente do Piauí</t>
  </si>
  <si>
    <t>Câmara Municipal de Novo Santo Antônio</t>
  </si>
  <si>
    <t>Câmara Municipal de Oeiras</t>
  </si>
  <si>
    <t>Câmara Municipal de Olho D'Água do Piauí</t>
  </si>
  <si>
    <t>Câmara Municipal de Padre Marcos</t>
  </si>
  <si>
    <t>Câmara Municipal de Paes Landim</t>
  </si>
  <si>
    <t>Câmara Municipal de Palmeira do Piauí</t>
  </si>
  <si>
    <t>Câmara Municipal de Palmeirais</t>
  </si>
  <si>
    <t>Câmara Municipal de Paquetá</t>
  </si>
  <si>
    <t>Câmara Municipal de Parnaguá</t>
  </si>
  <si>
    <t>Câmara Municipal de Parnaíba</t>
  </si>
  <si>
    <t>Câmara Municipal de Passagem Franca do Piauí</t>
  </si>
  <si>
    <t>Câmara Municipal de Patos do Piauí</t>
  </si>
  <si>
    <t>Câmara Municipal de Pau D'Arco do Piauí</t>
  </si>
  <si>
    <t>Câmara Municipal de Paulistana</t>
  </si>
  <si>
    <t>Câmara Municipal de Pavussu</t>
  </si>
  <si>
    <t>Câmara Municipal de Pedro II</t>
  </si>
  <si>
    <t>Câmara Municipal de Pedro Laurentino</t>
  </si>
  <si>
    <t>Câmara Municipal de Picos</t>
  </si>
  <si>
    <t>Câmara Municipal de Pimenteiras</t>
  </si>
  <si>
    <t>Câmara Municipal de Pio IX</t>
  </si>
  <si>
    <t>Câmara Municipal de Piracuruca</t>
  </si>
  <si>
    <t>Câmara Municipal de Piripiri</t>
  </si>
  <si>
    <t>Câmara Municipal de Porto</t>
  </si>
  <si>
    <t>Câmara Municipal de Porto Alegre do Piauí</t>
  </si>
  <si>
    <t>Câmara Municipal de Prata do Piauí</t>
  </si>
  <si>
    <t>Câmara Municipal de Queimada Nova</t>
  </si>
  <si>
    <t>Câmara Municipal de Redenção do Gurguéia</t>
  </si>
  <si>
    <t>Câmara Municipal de Regeneração</t>
  </si>
  <si>
    <t>Câmara Municipal de Riacho Frio</t>
  </si>
  <si>
    <t>Câmara Municipal de Ribeira do Piauí</t>
  </si>
  <si>
    <t>Câmara Municipal de Ribeiro Gonçalves</t>
  </si>
  <si>
    <t>Câmara Municipal de Rio Grande do Piauí</t>
  </si>
  <si>
    <t>Câmara Municipal de Santa Cruz do Piauí</t>
  </si>
  <si>
    <t>Câmara Municipal de Santa Cruz dos Milagres</t>
  </si>
  <si>
    <t>Câmara Municipal de Santa Filomena</t>
  </si>
  <si>
    <t>Câmara Municipal de Santa Luz</t>
  </si>
  <si>
    <t>Câmara Municipal de Santa Rosa do Piauí</t>
  </si>
  <si>
    <t>Câmara Municipal de Santana do Piauí</t>
  </si>
  <si>
    <t>Câmara Municipal de Santo Antônio de Lisboa</t>
  </si>
  <si>
    <t>Câmara Municipal de Santo Antônio dos Milagres</t>
  </si>
  <si>
    <t>Câmara Municipal de Santo Inácio do Piauí</t>
  </si>
  <si>
    <t>Câmara Municipal de Sebastião Barros</t>
  </si>
  <si>
    <t>Câmara Municipal de Sebastião Leal</t>
  </si>
  <si>
    <t>Câmara Municipal de Sigefredo Pacheco</t>
  </si>
  <si>
    <t>Câmara Municipal de Simplício Mendes</t>
  </si>
  <si>
    <t>Câmara Municipal de Simões</t>
  </si>
  <si>
    <t>Câmara Municipal de Socorro do Piauí</t>
  </si>
  <si>
    <t>Câmara Municipal de Sussuapara</t>
  </si>
  <si>
    <t>Câmara Municipal de São Braz do Piauí</t>
  </si>
  <si>
    <t>Câmara Municipal de São Francisco de Assis do Piauí</t>
  </si>
  <si>
    <t>Câmara Municipal de São Francisco do Piauí</t>
  </si>
  <si>
    <t>Câmara Municipal de São Félix do Piauí</t>
  </si>
  <si>
    <t>Câmara Municipal de São Gonçalo do Gurguéia</t>
  </si>
  <si>
    <t>Câmara Municipal de São Gonçalo do Piauí</t>
  </si>
  <si>
    <t>Câmara Municipal de São José do Divino</t>
  </si>
  <si>
    <t>Câmara Municipal de São José do Peixe</t>
  </si>
  <si>
    <t>Câmara Municipal de São José do Piauí</t>
  </si>
  <si>
    <t>Câmara Municipal de São João da Canabrava</t>
  </si>
  <si>
    <t>Câmara Municipal de São João da Fronteira</t>
  </si>
  <si>
    <t>Câmara Municipal de São João da Serra</t>
  </si>
  <si>
    <t>Câmara Municipal de São João da Varjota</t>
  </si>
  <si>
    <t>Câmara Municipal de São João do Arraial</t>
  </si>
  <si>
    <t>Câmara Municipal de São João do Piauí</t>
  </si>
  <si>
    <t>Câmara Municipal de São Julião</t>
  </si>
  <si>
    <t>Câmara Municipal de São Lourenço do Piauí</t>
  </si>
  <si>
    <t>Câmara Municipal de São Luis do Piauí</t>
  </si>
  <si>
    <t>Câmara Municipal de São Miguel da Baixa Grande</t>
  </si>
  <si>
    <t>Câmara Municipal de São Miguel do Fidalgo</t>
  </si>
  <si>
    <t>Câmara Municipal de São Miguel do Tapuio</t>
  </si>
  <si>
    <t>Câmara Municipal de São Pedro do Piauí</t>
  </si>
  <si>
    <t>Câmara Municipal de Tamboril do Piauí</t>
  </si>
  <si>
    <t>Câmara Municipal de Tanque do Piauí</t>
  </si>
  <si>
    <t>Câmara Municipal de Teresina</t>
  </si>
  <si>
    <t>Câmara Municipal de União</t>
  </si>
  <si>
    <t>Câmara Municipal de Uruçuí</t>
  </si>
  <si>
    <t>Câmara Municipal de Valença do Piauí</t>
  </si>
  <si>
    <t>Câmara Municipal de Vera Mendes</t>
  </si>
  <si>
    <t>Câmara Municipal de Vila Nova do Piauí</t>
  </si>
  <si>
    <t>Câmara Municipal de Várzea Branca</t>
  </si>
  <si>
    <t>Câmara Municipal de Várzea Grande</t>
  </si>
  <si>
    <t>Câmara Municipal de Wall Ferraz</t>
  </si>
  <si>
    <t>Câmara Municipal de Água Branca</t>
  </si>
  <si>
    <t>Câmara Municipal de Canavieira</t>
  </si>
  <si>
    <t>Câmara Municipal de São Raimundo Nonato</t>
  </si>
  <si>
    <t>Câmara Municipal de Barro Duro</t>
  </si>
  <si>
    <t>Câmara Municipal de Pajeú do Piauí</t>
  </si>
  <si>
    <t>Companhia de Terminais Alfandegados do Piauí</t>
  </si>
  <si>
    <t>Companhia Administradora da Zona de Processamento de Exportação de Parnaíba</t>
  </si>
  <si>
    <t>Agência de Atração de Investimentos Estratégicos do Piauí</t>
  </si>
  <si>
    <t>Agência de Fomento e Desenvolvimento do Estado do Piauí S.A</t>
  </si>
  <si>
    <t>Companhia Metropolitana de Transporte Público - Cmtp</t>
  </si>
  <si>
    <t>Companhia de Gás do Piauí - Gaspisa</t>
  </si>
  <si>
    <t>Consórcio Interestadual de Desenvolvimento Sustentável do Nordeste</t>
  </si>
  <si>
    <t>Defensoria Pública do Estado de Piauí</t>
  </si>
  <si>
    <t>Empresa Teresinense de Desenvolvimento Urbano - Eturb</t>
  </si>
  <si>
    <t>Empresa Teresinense de Processamento de Dados - Prodater</t>
  </si>
  <si>
    <t>Empresa de Gestão de Recursos do Piauí S/A - Emgerpi</t>
  </si>
  <si>
    <t>Empresa de Tecnologia da Informação do Estado do Piauí - Etipi</t>
  </si>
  <si>
    <t>Ministério Público do Estado de Piauí</t>
  </si>
  <si>
    <t>Piauí Instituto de Tecnologia S.A</t>
  </si>
  <si>
    <t>Piauí Link S.A</t>
  </si>
  <si>
    <t>Tribunal de Contas do Estado de Piauí</t>
  </si>
  <si>
    <t>Tribunal de Justiça do Estado de Piauí</t>
  </si>
  <si>
    <t>Site</t>
  </si>
  <si>
    <t>Art. 48, §1º, II, da LC nº 101/00 e arts. 3º, III, 6º, I, e 8º, §2º, da Lei nº 12.527/2011 – LAI.</t>
  </si>
  <si>
    <t>1.2</t>
  </si>
  <si>
    <t>Possui portal da transparência próprio ou compartilhado na internet?</t>
  </si>
  <si>
    <t xml:space="preserve">1.3 </t>
  </si>
  <si>
    <t>Art. 8º, caput, da Lei nº 12.527/2011 – LAI.</t>
  </si>
  <si>
    <t>1.4</t>
  </si>
  <si>
    <t>O site e o portal de transparência contêm ferramenta de pesquisa de conteúdo que permita o acesso à informação?</t>
  </si>
  <si>
    <t>Art. 8º, § 3º, I, da Lei nº 12.527/2011 – LAI.</t>
  </si>
  <si>
    <t>Divulga competências e/ou atribuições?</t>
  </si>
  <si>
    <t>Identifica o nome dos atuais responsáveis pela gestão do Poder/Órgão?</t>
  </si>
  <si>
    <t>Divulga as perguntas e respostas mais frequentes relacionadas às atividades desenvolvidas pelo Poder/Órgão?</t>
  </si>
  <si>
    <t>Inclui botão do Radar da Transparência Pública no site institucional ou portal transparência?</t>
  </si>
  <si>
    <t>Art. 8º, § 1º, I, da Lei nº 12.527/2011 - LAI e art. 6º, VI, b, da Lei 13.460/2017.</t>
  </si>
  <si>
    <t>Art. 37 da CF (princípio da publicidade) e arts. 3º, II; 6°, inciso I; 7º, incisos II, V e VI e 8º da Lei nº 12.527/2011 – LAI.</t>
  </si>
  <si>
    <t>Art. 8º, § 1º, I, da Lei nº 12.527/2011 – LAI.</t>
  </si>
  <si>
    <t>Arts. 3º, III, 6º, I, e 8º, §2º, da Lei nº 12.527/2011 – LAI.</t>
  </si>
  <si>
    <t>Art. 37 da CF (princípio da publicidade) e art. 3º da Lei nº 12.527/2011 – LAI.</t>
  </si>
  <si>
    <t xml:space="preserve"> 4.1 </t>
  </si>
  <si>
    <t>4.2</t>
  </si>
  <si>
    <t xml:space="preserve">4.3 </t>
  </si>
  <si>
    <t>Divulga o total das despesas empenhadas, liquidadas e pagas? </t>
  </si>
  <si>
    <t>Divulga as despesas por classificação orçamentária?</t>
  </si>
  <si>
    <t>Possibilita a consulta de empenhos  com os detalhes do beneficiário do pagamento ou credor, o bem fornecido ou serviço prestado e a identificação do procedimento licitatório originário da despesa?</t>
  </si>
  <si>
    <t>Arts. 7º, VI e 8º, §1º, inciso III, da Lei nº 12.527/2011 - LAI; arts. 48, §1º, inciso II e 48-A, inciso I, da LC nº 101/20; art. 8º, inciso I, do Decreto nº 10.540/20.</t>
  </si>
  <si>
    <t>Arts. 7º, VI e 8º, §1º, inciso III, da Lei nº 12.527/2011 - LAI; arts. 48, §1º, inciso II e 48-A, inciso I, da LC nº 101/20, art. 8º, I, "h", do Decreto nº 10.540/2020.</t>
  </si>
  <si>
    <t>5.1</t>
  </si>
  <si>
    <t xml:space="preserve">5.2 </t>
  </si>
  <si>
    <t xml:space="preserve">5.3 </t>
  </si>
  <si>
    <t>Art. 8º, § 1º, inciso II, da Lei nº 12.527/2011 – LAI.</t>
  </si>
  <si>
    <t>Art. 8º, §1º, inciso II, da Lei nº 12.527/2011 - LAI e art. 8º, inciso I, "f" do Decreto nº 10.540/20. —  e para as Estatais: art.7º, § 3º, inciso III , do Decreto 7.724/2012 e arts. 13 e 22 da Portaria Interministerial CGU/MPOG 140/2006 </t>
  </si>
  <si>
    <t>Art. 37, "caput" da CF e Art. 8º, § 1º, V, da Lei nº 12.527/2011 – LAI.</t>
  </si>
  <si>
    <t>6.1</t>
  </si>
  <si>
    <t>Divulga a relação nominal dos servidores/autoridades/membros, seus cargos/funções, as respectivas lotações, as suas datas de admissão/exoneração/inativação e a carga horária do cargo/função ocupada/desempenhada?</t>
  </si>
  <si>
    <t>6.2</t>
  </si>
  <si>
    <t xml:space="preserve">6.3 </t>
  </si>
  <si>
    <t>6.4</t>
  </si>
  <si>
    <t>Publica lista dos terceirizados que prestam serviços para o Poder ou órgão/entidades, contendo, em relação a cada um deles: nome completo, função ou atividade exercida e nome da empresa empregadora?</t>
  </si>
  <si>
    <t>6.5</t>
  </si>
  <si>
    <t xml:space="preserve">6.6 </t>
  </si>
  <si>
    <t>Divulga informações sobre os demais atos dos concursos públicos e processos seletivos do Poder ou órgão, contendo no mínimo a lista de aprovados com as classificações e as nomeações?</t>
  </si>
  <si>
    <t>Arts. 37, "caput" (princípios da publicidade e moralidade) e 39, § 6º, da CF; arts. 3º, incisos I, II, III, IV e V, e 8º da Lei nº 12.527/2011 – LAI.</t>
  </si>
  <si>
    <t>Arts. 37, "caput" (princípios da publicidade e moralidade) e 39, § 6º, da CF; arts. 3º, incisos I, II, III, IV e V, e 8º da Lei nº 12.527/2011 – LAI e Recurso Extraordinário com Agravo nº 652777 (STF - Leading Case - Tema 0483), e para as Estatais:  arts. 3º, incisos I, II, III, IV e V, e 8º  da Lei nº 12.527/2011 - LAI; Decreto 7.724/2012.</t>
  </si>
  <si>
    <t>Art. 3º, I-III, combinado com art. 6º, I, combinado com art. 7º, II e VI, combinado com art. 8º, caput e § 1º, III e § 2º da Lei 12.527/2011 – LAI.</t>
  </si>
  <si>
    <t>Art. 3º, I-III, combinado com art. 6º, I, combinado com art. 7º, II e VI, combinado com art. 8º, caput e § 1º, IV (por analogia) e § 2º da Lei 12.527/2011 – LAI, e, para Consórcio: Art. 14 da LEI Nº 11.107/2005</t>
  </si>
  <si>
    <t>Art. 3º, I-III, combinado com art. 6º, I, combinado com art. 7º, II e VI, combinado com art. 8º, caput e § 1º, IV (por analogia) e § 2º da Lei 12.527/2011 – LAI.</t>
  </si>
  <si>
    <t>7.1</t>
  </si>
  <si>
    <t>Divulga o nome e o cargo/função do beneficiário, além do valor total recebido, número de diárias usufruídas por afastamento, período de afastamento, motivo do afastamento e local de destino?</t>
  </si>
  <si>
    <t>7.2</t>
  </si>
  <si>
    <t>Art. 48-A, I, da LC nº 101/00; arts. 3º, incisos I, II, III, IV e V, 7º, incisos VI, e 8º da Lei nº 12.527/2011 - LAI, art. 37, "caput", da CF (princípio da publicidade) e art. 8º, inciso I, "e" do Decreto nº 10.540/20, e para estatais: art.7º, § 3º, inciso VI, do Decreto 7.724/2012  e arts. 15 e 22 da Portaria Interministerial CGU/MPOG 140/2006.</t>
  </si>
  <si>
    <t>Art. 48-A, I, da LC nº 101/00; arts. 3º, incisos I, II, III, IV e V, 7º, incisos VI, e 8º da Lei nº 12.527/2011 - LAI, art. 37, "caput", da CF (princípio da publicidade) e art. 8º, inciso I, "e" do Decreto nº 10.540/20.</t>
  </si>
  <si>
    <t xml:space="preserve">8.1 </t>
  </si>
  <si>
    <t>Divulga a relação das licitações em ordem sequencial, informando o número e modalidade licitatória, o objeto, a data, o valor estimado/homologado e a situação?</t>
  </si>
  <si>
    <t xml:space="preserve">8.2 </t>
  </si>
  <si>
    <t>8.3</t>
  </si>
  <si>
    <t xml:space="preserve">8.4 </t>
  </si>
  <si>
    <t xml:space="preserve">8.5 </t>
  </si>
  <si>
    <t>Divulga a íntegra das Atas de Adesão – SRP?</t>
  </si>
  <si>
    <t xml:space="preserve">8.6 </t>
  </si>
  <si>
    <t xml:space="preserve">8.7 </t>
  </si>
  <si>
    <t>Divulga a relação dos licitantes e/ou contratados sancionados administrativamente pelo Poder ou órgão? </t>
  </si>
  <si>
    <t>Arts. 7º, VI, e 8º, § 1º, IV, da Lei nº 12.527/2011 – LAI. – Estatais: e art. 34, da Lei 13.303/2016; art. 7º, § 3º, inciso V,  do Decreto 7.724/2012 e arts. 10, 11 e 22 da Portaria Interministerial CGU/MPOG 140/2006.</t>
  </si>
  <si>
    <t xml:space="preserve"> Arts. 7º, VI, e 8º, §1º, IV, da Lei nº 12.527/2011 – LAI c/c art. 25, § 3º, da Lei 14.133/2021. – Nas Estatais: c/c art. 39, da Lei 13.303/2016.</t>
  </si>
  <si>
    <t>Arts. 7º, VI, e 8º, § 1º, IV, da Lei nº 12.527/2011 – LAI c/c art. 25, § 3º, da Lei 14.133/2022. Nas Estatais: c/c art. 39, da Lei 13.303/2016.</t>
  </si>
  <si>
    <t>Arts. 7º, VI, e 8º, §1º, IV, da Lei nº 12.527/2011 – LAI e art. 72, parágrafo único, da Lei nº 14.133/2021. e para as estatais:  c/c art. 39, da Lei 13.303/2016</t>
  </si>
  <si>
    <t>Arts. 7º, VI, e 8º, §1º, IV, da Lei nº 12.527/2011 – LAI; art. 11, III, do Decreto nº 7.892/2013 e art. 18, §4º, do Decreto nº 11.462/2023.</t>
  </si>
  <si>
    <t>Art. 12, §1º, da Lei 14.133/2021.</t>
  </si>
  <si>
    <t>Art. 156 e 161 da Lei 14.133/2022, e para as estatais: Art. 83 da Lei 13.303/2016 c/c art. 161 da Lei 14.133/2021;  arts. 12 e 22 da Portaria Interministerial CGU/MPOG 140/2006.</t>
  </si>
  <si>
    <t>9.1</t>
  </si>
  <si>
    <t xml:space="preserve">9.2 </t>
  </si>
  <si>
    <t xml:space="preserve">9.3 </t>
  </si>
  <si>
    <t>Divulga a relação/lista dos fiscais de cada contrato vigente e encerrado?</t>
  </si>
  <si>
    <t xml:space="preserve">9.4 </t>
  </si>
  <si>
    <t>Divulga a ordem cronológica de seus pagamentos, bem como as justificativas que fundamentaram a eventual alteração dessa ordem?</t>
  </si>
  <si>
    <t>Arts. 7º, VI e 8º, §1º, inciso IV, da Lei nº 12.527/2011 – LAI, e para as estatais:  e arts. 39 e 48 da Lei nº 13.303/2016</t>
  </si>
  <si>
    <t>Arts. 7º, VI e 8º, §1º, inciso IV, da Lei nº 12.527/2011 – LAI, e para as estatais: e arts. 39 e 51 da Lei 13.303/2016</t>
  </si>
  <si>
    <t>Arts. 7º, VI e 8º, §1º, inciso IV, da Lei nº 12.527/2011 – LAI.</t>
  </si>
  <si>
    <t>Art. 141, § 3º, da Lei 14.133/2021.</t>
  </si>
  <si>
    <t xml:space="preserve">10.1 </t>
  </si>
  <si>
    <t>Divulga informações sobre as obras contendo o objeto, a situação atual, as datas de início e de conclusão da obra, empresa contratada e o percentual concluído?</t>
  </si>
  <si>
    <t>10.2</t>
  </si>
  <si>
    <t xml:space="preserve">Divulga os quantitativos, os preços unitários e totais contratados? </t>
  </si>
  <si>
    <t xml:space="preserve">10.3 </t>
  </si>
  <si>
    <t>10.4</t>
  </si>
  <si>
    <t xml:space="preserve">Art. 8º, § 1º, V da Lei nº 12.527/2011; </t>
  </si>
  <si>
    <t>Art. 8º, §1º, V da Lei nº 12.527/2011; art. 94, § 3º, da Lei 14.133/2021. Estatais Dependentes e Estatais Independentes:  art. 39, da Lei 13.303/2016.</t>
  </si>
  <si>
    <t>Art. 8º, §1º, V da Lei nº 12.527/2011; art. 94, § 3º, da Lei 14.133/2021.</t>
  </si>
  <si>
    <t>Art. 8º, § 1º, V, da Lei nº 12.527/2011 – LAI e art. 115, § 6º, da Lei nº 14.133/2021.</t>
  </si>
  <si>
    <t xml:space="preserve">11.1 </t>
  </si>
  <si>
    <t xml:space="preserve">11.2 </t>
  </si>
  <si>
    <t xml:space="preserve">11.3 </t>
  </si>
  <si>
    <t>Divulga a íntegra da decisão da apreciação ou julgamento das contas pelo Tribunal de Contas?</t>
  </si>
  <si>
    <t>Art. 48, "caput", da LC nº 101/00.</t>
  </si>
  <si>
    <t>Art. 8º, §1º, inciso V, da Lei nº 12.527/2011 – LAI.</t>
  </si>
  <si>
    <t>Art. 48, “caput”, da LRF.</t>
  </si>
  <si>
    <t>Art. 48, "caput", da LC nº 101/00.  e para Consórcio:  inclui-se a Portaria STN nº. 274/16, art. 14, IV</t>
  </si>
  <si>
    <t>Divulga o plano estratégico institucional?</t>
  </si>
  <si>
    <t>Indica o endereço físico, o telefone e o e-mail da unidade responsável pelo SIC, além do horário de funcionamento?</t>
  </si>
  <si>
    <t>Há possibilidade de envio de pedidos de informação de forma eletrônica (e­-SIC)?</t>
  </si>
  <si>
    <t>Divulga nesta seção, instrumento normativo local que regulamente a Lei nº 12.527/2011 – LAI?</t>
  </si>
  <si>
    <t>Divulga lista de documentos classificados em cada grau de sigilo, contendo pelo menos o assunto sobre o qual versa a informação, a categoria na qual ela se encontra, o dispositivo legal que fundamenta a classificação e o respectivo prazo?</t>
  </si>
  <si>
    <t>Divulga lista das informações que tenham sido desclassificadas nos últimos 12 (doze) meses?</t>
  </si>
  <si>
    <t>Arts. 8º, §3º, VII e 9º, I, da Lei nº 12.527/2011 – LAI.</t>
  </si>
  <si>
    <t>Arts. 8º, §1º, I, da Lei nº 12.527/2011 – LAI e art. 6º, VI, b, da Lei nº 13.460/2017.</t>
  </si>
  <si>
    <t>Art. 10, §2º, da Lei nº 12.527/2011 – LAI.</t>
  </si>
  <si>
    <t>Art. 10, §1º, da Lei nº 12.527/2011 – LAI.</t>
  </si>
  <si>
    <t>Art. 45 da Lei nº 12.527/2011 – LAI.</t>
  </si>
  <si>
    <t>Art. 7, 15 da Lei nº 12.527/2011 – LAI.</t>
  </si>
  <si>
    <t>Art. 30, inciso III, da Lei nº 12.527/2011 – LAI.</t>
  </si>
  <si>
    <t>Art. 30, II, c/c art. 24, §1º) da Lei 12.527/2011.</t>
  </si>
  <si>
    <t>Art. 30, I, da Lei 12.527/2011.</t>
  </si>
  <si>
    <t xml:space="preserve">Contém mapa do site institucional? </t>
  </si>
  <si>
    <t>Art. 63, § 1º, da Lei nº 13.146/2015.</t>
  </si>
  <si>
    <t>Art. 8º, §3º, inciso VIII, da Lei nº 12.527/2011 – LAI e art. 63, "caput" e § 1º, da Lei nº 13.146/15,  Art. 3º, incisos XIX, da Lei 14.129/2022.</t>
  </si>
  <si>
    <t>Art. 8º, §3º, VIII, da Lei nº 12.527/2011 - LAI; art. 63, da Lei nº 13.146/2015 e art. 3º, XIX, da Lei nº 14.129/2022.</t>
  </si>
  <si>
    <t>Art. 8º, §3º, VIII, da Lei nº 12.527/2011 – LAI; art. 63, da Lei nº 13.146/2015 e art. 3º, XIX, da Lei nº 14.129/2022.</t>
  </si>
  <si>
    <t>Art. 8º, § 3º, VIII, da Lei nº 12.527/2011 – LAI; art. 63, da Lei nº 13.146/2015 e art. 3º, XIX, da Lei nº 14.129/2022.</t>
  </si>
  <si>
    <t>Há canal eletrônico de acesso/interação com a ouvidoria?</t>
  </si>
  <si>
    <t>Arts. 8º, §1º, I, e 9º, da Lei nº 12.527/2011 – LAI c/c arts. 6º, VI, b, 7º, § 2º, VI, e 10, § 4º, da Lei nº 13.460/2017 c/c arts. 24, I, a, e 27, II, da Lei 14.129/2021.</t>
  </si>
  <si>
    <t>Art. 8º,§3º, VII,  Art. 10, §2º, da Lei nº 12.527/2011 – LAI c/c Art. 10, § 4º, da Lei nº 13.460/2017 c/c Art. 27, IV, da Lei nº 14.129/2021.</t>
  </si>
  <si>
    <t>Art. 7º, §4º, da Lei nº 13.460/2017.</t>
  </si>
  <si>
    <t>Possibilita o acesso automatizado por sistemas externos em dados abertos  (estruturados e legíveis por máquina), e a página contém as regras de utilização?</t>
  </si>
  <si>
    <t>Regulamenta a Lei Federal nº 14.129/2021 (Governo Digital) e divulga a normativa em seu portal?</t>
  </si>
  <si>
    <t>Arts. 5º, inciso VIII e 23, inciso III, 41, § 1º da LGPD (Lei 13.709/ 2018) + Art. 3º, incisos XVII, da Lei 14.129/2021.</t>
  </si>
  <si>
    <t>Art. 50, inciso I, da LGPD (Lei 13.709/ 2018); Art. 3º, incisos XVII, da Lei 14.129/2021.</t>
  </si>
  <si>
    <t>Arts. 3º, incisos II, III e X, e 14 da Lei 14.129/2021. e, para empresas estatais,  art. 8º, inciso I do Decreto 7.724/2012</t>
  </si>
  <si>
    <t>Art. 8º, §3º, III da Lei nº 12.527/2011 - LAI e Art. 3º, XXV e 24, V da Lei 14.129/2021. e, para empresas estatais,  art. 8º, incisos III-V do Decreto 7.724/2012</t>
  </si>
  <si>
    <t xml:space="preserve">NR Conjunta Atricon nº 02/2022. </t>
  </si>
  <si>
    <t xml:space="preserve">Art. 23, § 1º e 2º, da Lei nº 13.460/2017 c/c Art. 3º, inciso IV, e 24, inciso II, da Lei 14.129/2021. </t>
  </si>
  <si>
    <t>Divulga a lista dos inscritos em dívida ativa, contendo, no mínimo, dados referentes ao nome do inscrito e o valor total da dívida?</t>
  </si>
  <si>
    <t xml:space="preserve">Divulga as desonerações tributárias concedidas e a fundamentação legal individualizada? </t>
  </si>
  <si>
    <t>Divulga informações sobre projetos de incentivo à cultura (incluindo esportivos), identificando os projetos aprovados, o respectivo beneficiário e o valor aprovado?</t>
  </si>
  <si>
    <t>Art. 7º, inciso VI, da Lei nº 12.527/2011 - LAI e art. 198, §3º, III, do Código Tributário Nacional.</t>
  </si>
  <si>
    <t>Art. 37, caput, da CF, Arts. 14, 48, §1º, II e 48-A, inciso II, da LC nº 101/00 e art. 8º, II, do Decreto nº 10.540/20.</t>
  </si>
  <si>
    <t xml:space="preserve">Identifica as emendas parlamentares recebidas, contendo informações sobre a origem, a forma de repasse, o tipo de emenda, o número da emenda, a autoria, o valor previsto e realizado, o objeto e função de governo? </t>
  </si>
  <si>
    <t>Demonstra a execução orçamentária e financeira oriunda das “emendas pix”?</t>
  </si>
  <si>
    <t>Art. 166-A, I (Emenda à Constituição nº 105/2019), Portaria Interministerial ME/SEGOV nº 6.411/2021, art. 19; Nota Recomendatória Atricon nº 01/2022; Acórdão nº 518/2023 - TCU-Plenário, Portaria Conjunta MF/MPO/MGI/SRI-PR nº 1, de 1º de abril de 2024</t>
  </si>
  <si>
    <t>Divulga lista dos medicamentos a serem fornecidos pelo SUS e informações de como obter medicamentos, incluindo os de alto custo?</t>
  </si>
  <si>
    <t>Divulga os estoques de medicamentos das farmácias públicas?</t>
  </si>
  <si>
    <t xml:space="preserve">18.1 </t>
  </si>
  <si>
    <t xml:space="preserve">18.2 </t>
  </si>
  <si>
    <t xml:space="preserve">18.3 </t>
  </si>
  <si>
    <t>18.4</t>
  </si>
  <si>
    <t xml:space="preserve">18.5 </t>
  </si>
  <si>
    <t>Art. 8º, § 1º, V e art. 9º, II, da Lei nº 12.527/2011 - LAI e art. 37, "caput", da CF (princípio da publicidade).</t>
  </si>
  <si>
    <t>Art. 7º, VI, da Lei nº 8.080/1990.</t>
  </si>
  <si>
    <t>Portaria nº 1.559, de 1º de agosto de 2008.</t>
  </si>
  <si>
    <t>Art. 26, parágrafo único, inciso I, do Decreto n. 7.508, de 28 de junho de 2011 (redação dada pelo Decreto n. 11.161, de 2022).</t>
  </si>
  <si>
    <t>Art. 6º-A  da Lei nº 8.080/1990 (alterada pela Lei nº 14.654/2023)</t>
  </si>
  <si>
    <t>Art. 37, "caput" da CF;  Art. 8º, § 1º, V, da Lei nº 12.527/2011 – LAI e Art. 8º da Lei nº 13.005/2014.</t>
  </si>
  <si>
    <t>Divulga as leis e atos infralegais (resoluções, decretos, etc.) produzidos?</t>
  </si>
  <si>
    <t>Há transmissão de sessões, audiências públicas, consultas públicas ou outras formas de participação popular via meios de comunicação como rádio, TV, internet, entre outros?</t>
  </si>
  <si>
    <t>Art. 37, "caput" da CF e Art. 8º, § 1º, I, da Lei nº 12.527/2011 – LAI.</t>
  </si>
  <si>
    <t>Art. 37, da CF (princípio da publicidade) e arts. 6, inciso I, e 8º da Lei nº 12.527/2011 – LAI.</t>
  </si>
  <si>
    <t>arts. 7º, incisos IV, V e VI, e 8º "caput" da Lei nº 12.527/2011 – LAI.</t>
  </si>
  <si>
    <t xml:space="preserve">Art. 37, caput, da CF e Art. 3, II, da Lei nº 12.527/2011 – LAI. </t>
  </si>
  <si>
    <t>Art. 37, caput, da CF e Art. 3, II, da Lei nº 12.527/2011 – LAI.</t>
  </si>
  <si>
    <t>Art. 7º, inciso VII, alínea "b", da Lei nº 12.527/2011 - LAI e art. 56, §3º, da LRF.</t>
  </si>
  <si>
    <t>Arts. 7, 13 e ss. da Lei 13.460/17, c/c art. 9º, inciso II, da Lei nº 12.527/2011 - LAI e art. 37, "caput", da CF (princípio da publicidade).</t>
  </si>
  <si>
    <t>Arts. 7º, incisos IV e V, e 8º "caput" da Lei nº 12.527/2011 – LAI.</t>
  </si>
  <si>
    <t>Divulga suas decisões?</t>
  </si>
  <si>
    <t>Divulga informativo de jurisprudência contendo decisões atualizadas?</t>
  </si>
  <si>
    <t>Art. 7º, V, da Lei nº 12.527/2011 - LAI; art. 12, § 1º, da Lei nº 13.105/15.</t>
  </si>
  <si>
    <t>Arts. 7º, incisos II e VI, e 8º, "caput" da Lei nº 12.527/2011 – LAI.</t>
  </si>
  <si>
    <t>Arts. 37, "caput" (princípio da publicidade), e 93, IX e X, da CF; arts. 7º, II e V, e 8º, "caput", da Lei nº 12.527/2011 - LAI e art. 24, parágrafo único da do Decreto-Lei nº 4.657/42.</t>
  </si>
  <si>
    <t>Art. 37, caput, da CF e Arts. 3º, incisos II, III e X, e 14 da Lei 14.129/2021 e Art. 3º, III, da Lei nº 12.527/2011 – LAI.</t>
  </si>
  <si>
    <t>Divulga as peças dos processos em trâmite nos Tribunais de Contas a partir da análise do contraditório?</t>
  </si>
  <si>
    <t>O Tribunal de Contas disponibiliza dados atualizados encaminhados pelos respectivos entes fiscalizados (Estados ou Municípios) referentes à despesa e à receita?</t>
  </si>
  <si>
    <t>Art. 37, "caput" da CF e Art. 8º, § 1º, I, da Lei nº 12.527/2011 - LAI.</t>
  </si>
  <si>
    <t>Arts. 7º, incisos IV e V; e 8º, "caput" da Lei nº 12.527/2011 – LAI.</t>
  </si>
  <si>
    <t>Arts. 7º, incisos IV e V, e 8º, "caput", da Lei nº 12.527/2011 – LAI.</t>
  </si>
  <si>
    <t>Arts. 37, "caput" (princípio da publicidade), e 93, IX e X, da CF c/c arts. 7º, II, V, VII, “b” e 8º, "caput", da Lei nº 12.527/2011 - LAI; Normas Brasileiras de Auditoria no Setor Público - NBASP nº 1 (VI, seções 16 e 17) 12 (princípio 4, 31), 20 (18, 28, princípio 7, 35, 36, 37, 38, 39, princípio 8, 40, 41, 42, 43), 100 (43 e 51), 300 (29 e 41), 400 (49) e 300 (133, 134 e 135).</t>
  </si>
  <si>
    <t>Arts. 37, "caput" (princípio da publicidade), e 93, IX e X, da CF c/c arts. 7º, II, V, VII, “b” e 8º, "caput", da Lei nº 12.527/2011 - LAI, Normas Brasileiras de Auditoria no Setor Público - NBASP nº 1 (VI, seções 16 e 17) 12 (princípio 4, 31), 20 (18, 28, princípio 7, 35, 36, 37, 38, 39, princípio 8, 40, 41, 42, 43), 100 (43 e 51), 300 (29 e 41), 400 (49) e 300 (133, 134 e 135).</t>
  </si>
  <si>
    <t>Arts. 37, "caput" (princípio da publicidade), e 93, IX e X, da CF; arts. 7º, II e V, e 8º, "caput", da Lei nº 12.527/2011 - LAI e art. 24, parágrafo único da do Decreto-Lei nº 4.657/42, Normas Brasileiras de Auditoria no Setor Público - NBASP nº 1 (VI, seções 16 e 17) 12 (princípio 4, 31), 20 (18, 28, princípio 7, 35, 36, 37, 38, 39, princípio 8, 40, 41, 42, 43), 100 (43 e 51), 300 (29 e 41), 400 (49) e 300 (133, 134 e 135).</t>
  </si>
  <si>
    <t>Art. 37, caput, da CF e Art. 3, II, da Lei nº 12.527/2011 - LAI, Normas Brasileiras de Auditoria no Setor Público - NBASP nº 1 (VI, seções 16 e 17) 12 (princípio 4, 31), 20 (18, 28, princípio 7, 35, 36, 37, 38, 39, princípio 8, 40, 41, 42, 43), 100 (43 e 51), 300 (29 e 41), 400 (49) e 300 (133, 134 e 135).</t>
  </si>
  <si>
    <t xml:space="preserve">Arts. 7º, incisos IV e V, e 8º "caput" da LAI, Normas Brasileiras de Auditoria no Setor Público - NBASP nº 1 (VI, seções 16 e 17) 12 (princípio 4, 31), 20 (18, 28, princípio 7, 35, 36, 37, 38, 39, princípio 8, 40, 41, 42, 43), 100 (43 e 51), 300 (29 e 41), 400 (49) e 300 (133, 134 e 135). </t>
  </si>
  <si>
    <t>Arts. 7º, II, V e VI e 8º, "caput" da Lei nº 12.527/2011 – LAI.</t>
  </si>
  <si>
    <t>Divulga a composição da Casa, com a indicação de onde cada membro atual?</t>
  </si>
  <si>
    <t>Divulga os registros de "procedimentos de investigação” e de seus respectivos andamentos?</t>
  </si>
  <si>
    <t>Art. 3º, II e V, da Lei nº 12.527/2011 – LAI.</t>
  </si>
  <si>
    <t>Art. 3º, II e V, da Lei nº 12.527/2011 - LAI.</t>
  </si>
  <si>
    <t>Art. 4º-A, I, da Lei Complementar nº 80/1994.</t>
  </si>
  <si>
    <t>Matriz Específica  - Poder Executivo</t>
  </si>
  <si>
    <t>Matriz Específica  - Poder Executivo e Consórcios Públicos</t>
  </si>
  <si>
    <t>Matriz Específica - Consórcios Públicos</t>
  </si>
  <si>
    <t>Matriz Específica - Estatais</t>
  </si>
  <si>
    <t>Total</t>
  </si>
  <si>
    <t>% Máximo Executivo</t>
  </si>
  <si>
    <t>CATEGORIA</t>
  </si>
  <si>
    <t>MATRIZ ESPECÍFICA -CONSÓRCIOS</t>
  </si>
  <si>
    <t>Matriz Específica  - Consórcios</t>
  </si>
  <si>
    <t>25.1</t>
  </si>
  <si>
    <t>25.2</t>
  </si>
  <si>
    <t>25.3</t>
  </si>
  <si>
    <t>25.4</t>
  </si>
  <si>
    <t>25.5</t>
  </si>
  <si>
    <t>25.6</t>
  </si>
  <si>
    <t>25.7</t>
  </si>
  <si>
    <t>Divulga o protocolo de intenções que antecede a formalização do Contrato?</t>
  </si>
  <si>
    <t>Divulga estatuto do consórcio?</t>
  </si>
  <si>
    <t>Divulga os contratos de rateio?</t>
  </si>
  <si>
    <t>Divulga o Contrato de Programa?</t>
  </si>
  <si>
    <t>Divulga a ata de eleição dos atuais dirigentes?</t>
  </si>
  <si>
    <t>Divulga as atas da assembleia geral?</t>
  </si>
  <si>
    <t>Divulga os entes consorciados (municípios integrantes)?</t>
  </si>
  <si>
    <t>Lei Federal nº 11.107/2005, art. 4º, §2º e 5º.</t>
  </si>
  <si>
    <t>Lei Federal nº 11.107/2005, art. 7º; Decreto Federal nº. 6.017/07, art. 8º, §3º.</t>
  </si>
  <si>
    <t>Lei Federal nº 11.107/2005, art. 8º, §1º; Portaria STN nº. 274/16, art. 14, II; Lei Complementar nº 101, de 4 de maio de 2000.</t>
  </si>
  <si>
    <t>Lei Federal nº 11.107/2005, art. 13, §1º, II; Decreto Federal nº. 6.017/07, art. 33, V</t>
  </si>
  <si>
    <t>Lei Federal nº 11.107/2005, art. 6º, §1º; Decreto Federal nº. 6.017/07</t>
  </si>
  <si>
    <t>Lei Federal nº 11.107/2005; Decreto Federal nº. 6.017/07</t>
  </si>
  <si>
    <t>MATRIZ ESPECÍFICA -ESTATAIS</t>
  </si>
  <si>
    <t>ESTATAIS</t>
  </si>
  <si>
    <t>26.1</t>
  </si>
  <si>
    <t>26.2</t>
  </si>
  <si>
    <t>26.3</t>
  </si>
  <si>
    <t>26.4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</si>
  <si>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</si>
  <si>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</si>
  <si>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</si>
  <si>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</si>
  <si>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</si>
  <si>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</si>
  <si>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</si>
  <si>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</si>
  <si>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</si>
  <si>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</si>
  <si>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</si>
  <si>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</si>
  <si>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</si>
  <si>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</si>
  <si>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</si>
  <si>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</si>
  <si>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</si>
  <si>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</si>
  <si>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26.23</t>
  </si>
  <si>
    <t>26.24</t>
  </si>
  <si>
    <t>26.25</t>
  </si>
  <si>
    <t>26.26</t>
  </si>
  <si>
    <t>26.27</t>
  </si>
  <si>
    <t>26.28</t>
  </si>
  <si>
    <t>26.29</t>
  </si>
  <si>
    <t>Divulga o plano de negócios para o exercício anual seguinte?</t>
  </si>
  <si>
    <t xml:space="preserve">Divulga o ato ou lei de criação? </t>
  </si>
  <si>
    <t>Divulga o estatuto social?</t>
  </si>
  <si>
    <t xml:space="preserve">Divulga a missão, princípios e valores da instituição? </t>
  </si>
  <si>
    <t>Código de Conduta e Integridade?</t>
  </si>
  <si>
    <t xml:space="preserve">Divulga a composição do capital social? </t>
  </si>
  <si>
    <t xml:space="preserve">Divulga a descrição da composição e da remuneração da diretoria executiva? </t>
  </si>
  <si>
    <t xml:space="preserve">Divulga a composição dos conselhos de administração e fiscal? </t>
  </si>
  <si>
    <t>Extrato das atas de assembleias gerais, quando for o caso?</t>
  </si>
  <si>
    <t>Divulga fatos relevantes e comunicados ao mercado, quando houver?</t>
  </si>
  <si>
    <t xml:space="preserve">Divulga currículo profissional resumido dos membros dos órgãos societários de administração e fiscalização? </t>
  </si>
  <si>
    <t xml:space="preserve">Publica a política de divulgação de informações? </t>
  </si>
  <si>
    <t xml:space="preserve">Publica a política de divulgação de dividendos ? </t>
  </si>
  <si>
    <t xml:space="preserve">Divulga política de transações com partes relacionadas, revisada ao menos anualmente e aprovada pelo Conselho de Administração? </t>
  </si>
  <si>
    <t>Publica, no sítio eletrônico da instituição, carta anual subscrita pelos membros do Conselho de Administração contendo: Explicitação dos compromissos de consecução de objetivos de políticas públicas pela empresa estatal e por suas subsidiárias, em atendimento ao interesse coletivo ou ao imperativo de segurança nacional que justificou a autorização de sua criação?</t>
  </si>
  <si>
    <t>Publica, no sítio eletrônico da instituição, carta anual subscrita pelos membros do Conselho de Administração contendo: Definição clara dos recursos a serem empregados na consecução de objetivos de políticas públicas?</t>
  </si>
  <si>
    <t>Publica, no sítio eletrônico da instituição, carta anual subscrita pelos membros do Conselho de Administração contendo: Definição clara dos impactos econômico-financeiros da consecução de objetivos de políticas públicas, mensuráveis por meio de indicadores objetivos?</t>
  </si>
  <si>
    <t xml:space="preserve">Publica, no sítio eletrônico da instituição, carta anual subscrita pelos membros do Conselho de Administração contendo: Informações relativas às atividades desenvolvidas pela instituição? </t>
  </si>
  <si>
    <t xml:space="preserve">Publica, no sítio eletrônico da instituição, carta anual subscrita pelos membros do Conselho de Administração contendo: Informações relativas à estrutura de controle da instituição? </t>
  </si>
  <si>
    <t xml:space="preserve">Publica, no sítio eletrônico da instituição, carta anual subscrita pelos membros do Conselho de Administração contendo: Informações relativas a fatores de risco? </t>
  </si>
  <si>
    <t>Publica, no sítio eletrônico da instituição, carta anual subscrita pelos membros do Conselho de Administração contendo: Dados econômico-financeiros da instituição?</t>
  </si>
  <si>
    <t xml:space="preserve">Publica, no sítio eletrônico da instituição, carta anual subscrita pelos membros do Conselho de Administração contendo: Comentários dos administradores sobre o desempenho da instituição? </t>
  </si>
  <si>
    <t xml:space="preserve">Publica, no sítio eletrônico da instituição, carta anual subscrita pelos membros do Conselho de Administração contendo: Informações relativas a políticas e práticas de governança corporativa da instituição ? </t>
  </si>
  <si>
    <t>Divulga, de forma detalhada e individual, toda e qualquer remuneração dos dirigentes (administradores) e membros do Conselho Fiscal?</t>
  </si>
  <si>
    <t xml:space="preserve">Divulga, em nota explicativa às demonstrações financeiras anuais, os seguintes valores, considerados na data de elaboração da nota: Maior e menor remuneração pagas a seus empregados e administradores, nelas computadas as vantagens e benefícios efetivamente percebidos? </t>
  </si>
  <si>
    <t xml:space="preserve">Divulga, em nota explicativa às demonstrações financeiras anuais, os seguintes valores, considerados na data de elaboração da nota: Salário médio dos empregados e dos administradores, bem como dos membros do Conselho Fiscal e do Conselho de Administração? </t>
  </si>
  <si>
    <t xml:space="preserve">Divulga, em nota explicativa às demonstrações financeiras anuais, os seguintes valores, considerados na data de elaboração da nota: Para os empregados, o valor médio global dos benefícios oferecidos, considerando assistências médica e odontológica, auxílios alimentação e refeição, cesta básica, auxílio creche, auxílio transporte, previdência complementar e outros benefícios ? </t>
  </si>
  <si>
    <t xml:space="preserve">Relativamente à exploração de atividade econômica, no que concerne às obrigações e responsabilidades assumidas em condições distintas às de qualquer outra empresa do setor privado em que atua, é dada ampla publicidade, no sítio eletrônico da instituição, aos contratos, convênios ou ajustes celebrados nessas condições? </t>
  </si>
  <si>
    <t xml:space="preserve">Publica em seu sítio eletrônico os currículos profissionais dos membros da Diretoria Executiva e dos Conselhos de Administração e Fiscal? </t>
  </si>
  <si>
    <t>Art. 23, §1º, I, da Lei 13.303/2016.</t>
  </si>
  <si>
    <t>Art. 3º c/c art. 6º, I, c/c art. 7º, II, V e VI, c/c art. 8º, caput e § 2º da Lei 12.527/2011 (LAI)</t>
  </si>
  <si>
    <t>Art. 3º c/c art. 6º, I, c/c art. 7º, II, V e VI, c/c art. 8º, caput e § 2º da Lei 12.527/2011 (LAI); art. 8º, II da Lei 13.303/2016.</t>
  </si>
  <si>
    <t>Fundamentação: 7º, II e VI, c/c art. 8º, caput e § 2º da Lei 12.527/2011 (LAI)</t>
  </si>
  <si>
    <t>Art. 3º c/c art. 6º, I, c/c art. 7º, II, V e VI, c/c art. 8º, caput e § 2º da Lei 12.527/2011 (LAI); Art. 9º, § 1º, Lei 13.303/2016; Art. 18 do do Decreto 8.945/2016.</t>
  </si>
  <si>
    <t>Art. 3º c/c art. 6º, I, c/c art. 7º, II, V e VI, c/c art. 8º, caput e § 2º da Lei 12.527/2011 (LAI); Art. 8º, III; Art. 16, parágrafo único e Art. 17 da Lei 13.303/2016.</t>
  </si>
  <si>
    <t>Art. 3º c/c art. 6º, I, c/c art. 7º, II, V e VI, c/c art. 8º, caput e § 2º da Lei 12.527/2011 (LAI); Lei 13.303/2016.</t>
  </si>
  <si>
    <t>Art. 3º c/c art. 6º, I, c/c art. 7º, II, V e VI, c/c art. 8º, caput e § 2º da Lei 12.527/2011 (LAI); Art. 8º, IV, da Lei 13.303/2016.</t>
  </si>
  <si>
    <t>Art. 3º c/c art. 6º, I, c/c art. 7º, II, V e VI, c/c art. 8º, caput e § 2º da Lei 12.527/2011 (LAI); Art. 8º, V, da Lei 13.303/2016.</t>
  </si>
  <si>
    <t>Art. 3º combinado com art. 6º, I, combinado com art. 7º, II, V e VI, combinado com art. 8º, caput e § 2º da Lei 12.527/2011 (LAI); Art. 8º, VII, da Lei 13.303/2016.</t>
  </si>
  <si>
    <t>Art. 1º, II, §§ 1º, 2º e 3º, da Resolução-CGPAR-30/2022.</t>
  </si>
  <si>
    <t>Art. 1º, II, § 1º, 2º e 3º, da Resolução-CGPAR-30/2022.</t>
  </si>
  <si>
    <t>Art. 1º, III, da Resolução-CGPAR-30/2022.</t>
  </si>
  <si>
    <t xml:space="preserve">Art. 3º c/c art. 6º, I, c/c art. 7º, II, V e VI, c/c art. 8º, caput e § 2º da Lei 12.527/2011 (LAI); Lei 13.303/2016. </t>
  </si>
  <si>
    <t>Art. 3º c/a art. 6º, I, c/c art. 7º, II e V-VII, c/c art. 8º, caput e § 1º, I-V e § 2º, da Lei 12.527/2011 (LAI);  Art. 8º, I, III, VIII e § 4º, c/c art. 16, parágrafo único, da Lei 13.303/2016; Art. 13, I, III, VIII, § 1º e § 5º do Decreto 8.945/2016.</t>
  </si>
  <si>
    <t>Art. 3º c/a art. 6º, I, c/c art. 7º, II e V-VII, c/c art. 8º, caput e § 1º, I-V e § 2º, da Lei 12.527/2011 (LAI);  Art. 12, I, c/c art. 16, parágrafo único, da Lei 13.303/2016; Art. 2º, VII, c/c art. 13, III  e § 5º , c/c art. 19 do Decreto 8.945/2016.</t>
  </si>
  <si>
    <t>Art. 3º c/a art. 6º, I, c/c art. 7º, II e V-VII, c/c art. 8º, caput e § 1º, I-V e § 2º, da Lei 12.527/2011 (LAI);  Art. 8º, I, III, VIII e § 4º, c/c art. 12, I, c/c art. 16, parágrafo único, da Lei 13.303/2016; Art. 2º, VII, c/c art. 13, I, III, V; Art. 8º, § 2º caput e inciso I, Lei 13.303/2016; Art. 13, § 3º caput e inciso I, e § 5º, Decreto 8.945/2016.</t>
  </si>
  <si>
    <t>Divulga a Lei do Plano Plurianual (PPA) e seus anexos?</t>
  </si>
  <si>
    <t>Divulga a Lei do Diretrizes Orçamentárias (LDO) e seus anexos?</t>
  </si>
  <si>
    <t>Divulga a Lei Orçamentária (LOA) e seus anexos?</t>
  </si>
  <si>
    <t>11.4</t>
  </si>
  <si>
    <t>11.5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</si>
  <si>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</si>
  <si>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</si>
  <si>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</si>
  <si>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</si>
  <si>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</si>
  <si>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</si>
  <si>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</si>
  <si>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</si>
  <si>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</si>
  <si>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13.1</t>
  </si>
  <si>
    <t>13.2</t>
  </si>
  <si>
    <t>13.3</t>
  </si>
  <si>
    <t>13.4</t>
  </si>
  <si>
    <t>13.5</t>
  </si>
  <si>
    <t>14.1</t>
  </si>
  <si>
    <t>14.2</t>
  </si>
  <si>
    <t>14.3</t>
  </si>
  <si>
    <t>15.1</t>
  </si>
  <si>
    <t>15.2</t>
  </si>
  <si>
    <t>15.3</t>
  </si>
  <si>
    <t>15.4</t>
  </si>
  <si>
    <t>15.5</t>
  </si>
  <si>
    <t>15.6</t>
  </si>
  <si>
    <t>3.2</t>
  </si>
  <si>
    <t>3.3</t>
  </si>
  <si>
    <t>16.1</t>
  </si>
  <si>
    <t>16.2</t>
  </si>
  <si>
    <t>16.3</t>
  </si>
  <si>
    <t>2.5</t>
  </si>
  <si>
    <t>2.6</t>
  </si>
  <si>
    <t>2.7</t>
  </si>
  <si>
    <t>2.8</t>
  </si>
  <si>
    <t>2.9</t>
  </si>
  <si>
    <t>16.4</t>
  </si>
  <si>
    <t>17.1</t>
  </si>
  <si>
    <t>17.2</t>
  </si>
  <si>
    <t>19.1</t>
  </si>
  <si>
    <t>19.2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</si>
  <si>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</si>
  <si>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</si>
  <si>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</si>
  <si>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</si>
  <si>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</si>
  <si>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</si>
  <si>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</si>
  <si>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</si>
  <si>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</si>
  <si>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</si>
  <si>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</si>
  <si>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21.1</t>
  </si>
  <si>
    <t>21.2</t>
  </si>
  <si>
    <t>21.3</t>
  </si>
  <si>
    <t>21.4</t>
  </si>
  <si>
    <t>21.5</t>
  </si>
  <si>
    <t>21.6</t>
  </si>
  <si>
    <t>22.1</t>
  </si>
  <si>
    <t>22.2</t>
  </si>
  <si>
    <t>22.3</t>
  </si>
  <si>
    <t>22.4</t>
  </si>
  <si>
    <t>22.5</t>
  </si>
  <si>
    <t>22.6</t>
  </si>
  <si>
    <t>22.7</t>
  </si>
  <si>
    <t>22.8</t>
  </si>
  <si>
    <t>22.9</t>
  </si>
  <si>
    <t>22.10</t>
  </si>
  <si>
    <t>22.11</t>
  </si>
  <si>
    <t>22.12</t>
  </si>
  <si>
    <t>23.1</t>
  </si>
  <si>
    <t>23.2</t>
  </si>
  <si>
    <t>23.3</t>
  </si>
  <si>
    <t>23.4</t>
  </si>
  <si>
    <t>24.1</t>
  </si>
  <si>
    <t>24.2</t>
  </si>
  <si>
    <t>24.3</t>
  </si>
  <si>
    <t>NOTA PONDERADA</t>
  </si>
  <si>
    <t>NF</t>
  </si>
  <si>
    <t>Estatal Dependente</t>
  </si>
  <si>
    <t>Estatal Independente</t>
  </si>
  <si>
    <t>Consórcio</t>
  </si>
  <si>
    <t>Unidade avaliada</t>
  </si>
  <si>
    <t>_SELECIONE A UNIDADE</t>
  </si>
  <si>
    <t>Matriz Específica  - Estatal Dependente</t>
  </si>
  <si>
    <t>Matriz Específica  - Estatal Independente</t>
  </si>
  <si>
    <t>RESULTADO RECOMENDADA</t>
  </si>
  <si>
    <t>RESULTADO OBRIGATORIA</t>
  </si>
  <si>
    <t>RESULTADO ESSENCIAL</t>
  </si>
  <si>
    <t>POSSIVEL RECOMENDADA</t>
  </si>
  <si>
    <t>POSSIVEL OBRIGATORIA</t>
  </si>
  <si>
    <t>POSSIVEL ESSENCIAL</t>
  </si>
  <si>
    <t>Estatais Independentes</t>
  </si>
  <si>
    <t xml:space="preserve"> Divulga a sua estrutura organizacional e a norma que a institui/altera?</t>
  </si>
  <si>
    <t>Divulga os endereços e telefones atuais do Poder ou órgão e e-mails institucionais?</t>
  </si>
  <si>
    <t xml:space="preserve">Divulga os atos normativos próprios? </t>
  </si>
  <si>
    <t xml:space="preserve">Divulga as receitas do Poder ou órgão, evidenciando sua previsão e realização? 		</t>
  </si>
  <si>
    <t xml:space="preserve"> Divulga as transferências recebidas a partir da celebração de convênios/acordos com indicação, no mínimo, do número/ano do convênio/termo ou ajuste, do valor total previsto dos recursos envolvidos, do valor recebido, do objeto, da vigência, da origem (órgão repassador/concedente) e o inteiro teor do instrumento de convênio/transferência?</t>
  </si>
  <si>
    <t>Divulga as transferências realizadas a partir da celebração de convênios/acordos/ajustes, com indicação, no mínimo, do número/ano do convênio/termo ou ajuste, do beneficiário, do objeto, da vigência, do valor total previsto para repasse, do valor concedido e inteiro teor do instrumento de convênio/termo ou ajuste?</t>
  </si>
  <si>
    <t>Divulga os acordos firmados que não envolvam transferência de recursos financeiros, identificando as partes, o número/ano do convênio/termo ou ajuste, o objeto, a vigência, as obrigações ajustadas e o inteiro teor do instrumento de convênio/termo ou ajuste?</t>
  </si>
  <si>
    <t>Divulga a remuneração nominal de cada servidor/autoridade/Membro?</t>
  </si>
  <si>
    <t xml:space="preserve">Divulga a tabela com o padrão remuneratório dos cargos e funções? </t>
  </si>
  <si>
    <t>Divulga a lista de seus estagiários, contendo o nome dos estudantes; a data de contratação e a data de término do respectivo contrato?</t>
  </si>
  <si>
    <t xml:space="preserve">Divulga a íntegra dos editais de concursos e seleções públicas realizados pelo Poder ou órgão para provimento de cargos e empregos públicos? </t>
  </si>
  <si>
    <t>6.7</t>
  </si>
  <si>
    <t xml:space="preserve">Divulga o plano de contratações anual? </t>
  </si>
  <si>
    <t>Divulga a relação dos licitantes e/ou contratados sancionados administrativamente pelo Poder ou órgão?</t>
  </si>
  <si>
    <t>Divulga os quantitativos executados e os preços efetivamente pagos?</t>
  </si>
  <si>
    <t>Divulga relação das obras paralisadas contendo o motivo, o responsável pela inexecução temporária do objeto do contrato e a data prevista para o reinício da sua execução?</t>
  </si>
  <si>
    <t>Existe o SIC no site ou no portal de transparência e indica a unidade/setor responsável?</t>
  </si>
  <si>
    <t>A solicitação por meio de eSic é simples, ou seja, sem a exigência de itens de identificação do requerente que dificultem ou impossibilitem o acesso à informação, tais como: envio de documentos, assinatura reconhecida, declaração de responsabilidade, maioridade?</t>
  </si>
  <si>
    <t>Há informações sobre o atendimento presencial pela Ouvidoria (Indicação de endereço físico e telefone, além do horário de funcionamento)?</t>
  </si>
  <si>
    <t>Divulga Carta de Serviços ao Usuário?</t>
  </si>
  <si>
    <t>Identifica o encarregado/responsável pelo tratamento de dados pessoais e disponibiliza Canal de Comunicação com esse servidor (telefone e/ou e-mail)?</t>
  </si>
  <si>
    <t>Divulga a classificação orçamentária por natureza da receita (categoria econômica, origem, espécie, desdobramento)?</t>
  </si>
  <si>
    <t>Divulga os valores da renúncia fiscal prevista e realizada, por tipo ou espécie de benefício ou incentivo fiscal?</t>
  </si>
  <si>
    <t xml:space="preserve">Identifica os beneficiários das desonerações tributárias (benefícios ou incentivos fiscais)? </t>
  </si>
  <si>
    <t>17.3</t>
  </si>
  <si>
    <t>Demonstra a execução orçamentária e financeira oriunda das emendas parlamentares recebidas e próprias?</t>
  </si>
  <si>
    <t>Divulga a lista de espera de regulação para acesso às consultas, exames e serviços médicos?</t>
  </si>
  <si>
    <t>18.6</t>
  </si>
  <si>
    <t>Divulga informações atualizadas sobre a composição e o funcionamento do Conselho de Saúde?</t>
  </si>
  <si>
    <t>19.3</t>
  </si>
  <si>
    <t>Divulga informações atualizadas sobre a composição e o funcionamento do Conselho do Fundeb?</t>
  </si>
  <si>
    <t>19.4</t>
  </si>
  <si>
    <t>Divulga informações atualizadas sobre a composição e o funcionamento do Conselho de Assistência Social?</t>
  </si>
  <si>
    <t>Divulga projetos de leis e de atos infralegais, bem como as respectivas tramitações (contemplando ementa, documentos anexos, situação atual e autor/relator)?</t>
  </si>
  <si>
    <t>Divulga a pauta das Comissões?</t>
  </si>
  <si>
    <t>Divulga a composição da Casa, com a indicação das funções exercidas por membro e onde cada um deles atua?</t>
  </si>
  <si>
    <t>Divulga a composição da Casa?</t>
  </si>
  <si>
    <t>Divulga o plano de negócios para o exercício seguinte?</t>
  </si>
  <si>
    <t>Divulga a composição dos conselhos de administração e fiscal?</t>
  </si>
  <si>
    <t>Publica a política de distribuição de dividendos ?</t>
  </si>
  <si>
    <t xml:space="preserve">Publica, no sítio eletrônico da instituição, carta anual subscrita pelos membros do Conselho de Administração contendo: Informações relativas a políticas e práticas de governança corporativa da instituição? </t>
  </si>
  <si>
    <t xml:space="preserve">Divulga, em nota explicativa às demonstrações financeiras anuais, os seguintes valores, considerados na data de elaboração da nota: Salário médio dos empregados e dos administradores, bem como dos membros do Conselho Fiscal e do Conselho de Administração?  </t>
  </si>
  <si>
    <t>Divulga, em nota explicativa às demonstrações financeiras anuais, os seguintes valores, considerados na data de elaboração da nota: Para os empregados, o valor médio global dos benefícios oferecidos, considerando assistências médica e odontológica, auxílios alimentação e refeição, cesta básica, auxílio creche, auxílio transporte, previdência complementar e outros benefícios?</t>
  </si>
  <si>
    <t>Publica em seu sítio eletrônico os currículos profissionais dos membros da Diretoria Executiva e dos Conselhos de Administração e Fiscal?</t>
  </si>
  <si>
    <t>6.3</t>
  </si>
  <si>
    <t xml:space="preserve">6.4 </t>
  </si>
  <si>
    <t>6.6</t>
  </si>
  <si>
    <t xml:space="preserve">6.7 </t>
  </si>
  <si>
    <t>11.7</t>
  </si>
  <si>
    <t>11.8</t>
  </si>
  <si>
    <t>11.9</t>
  </si>
  <si>
    <t>11.10</t>
  </si>
  <si>
    <t>11.6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</si>
</sst>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rgb="FFFFFFFF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i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2"/>
      <color theme="1"/>
      <name val="Calibri"/>
      <family val="2"/>
      <scheme val="minor"/>
    </font>
    <font>
      <sz val="2"/>
      <color rgb="FF000000"/>
      <name val="Calibri"/>
      <family val="2"/>
    </font>
    <font>
      <b/>
      <sz val="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8"/>
      <color theme="1"/>
      <name val="Calibri"/>
      <family val="2"/>
    </font>
    <font>
      <b/>
      <sz val="9"/>
      <color rgb="FF000000"/>
      <name val="Calibri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ptos Narrow"/>
      <family val="2"/>
    </font>
    <font>
      <b/>
      <sz val="14"/>
      <color theme="0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2"/>
      <color rgb="FFFFFFFF"/>
      <name val="Aptos Narrow"/>
      <family val="2"/>
    </font>
    <font>
      <sz val="12"/>
      <color rgb="FFFFFFFF"/>
      <name val="Aptos Narrow"/>
      <family val="2"/>
    </font>
    <font>
      <b/>
      <sz val="11"/>
      <color theme="0"/>
      <name val="Aptos Narrow"/>
      <family val="2"/>
    </font>
    <font>
      <sz val="12"/>
      <color theme="1"/>
      <name val="Aptos Narrow"/>
      <family val="2"/>
    </font>
    <font>
      <sz val="10"/>
      <color rgb="FF000000"/>
      <name val="Aptos Narrow"/>
      <family val="2"/>
    </font>
    <font>
      <sz val="11"/>
      <color theme="0"/>
      <name val="Aptos Narrow"/>
      <family val="2"/>
    </font>
    <font>
      <sz val="10"/>
      <color theme="1"/>
      <name val="Aptos Narrow"/>
      <family val="2"/>
    </font>
    <font>
      <b/>
      <sz val="10"/>
      <color theme="0"/>
      <name val="Aptos Narrow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2"/>
      <name val="Calibri"/>
      <family val="2"/>
      <scheme val="minor"/>
    </font>
    <font>
      <sz val="11"/>
      <name val="Aptos Narrow"/>
      <family val="2"/>
    </font>
    <font>
      <b/>
      <sz val="11"/>
      <color indexed="8"/>
      <name val="Calibri"/>
      <family val="2"/>
    </font>
    <font>
      <sz val="11"/>
      <color rgb="FFFF0000"/>
      <name val="Aptos Narrow"/>
      <family val="2"/>
    </font>
    <font>
      <sz val="10"/>
      <color theme="0"/>
      <name val="Aptos Narrow"/>
      <family val="2"/>
    </font>
    <font>
      <sz val="14"/>
      <color rgb="FF000000"/>
      <name val="Calibri"/>
    </font>
    <font>
      <b/>
      <sz val="24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65D"/>
        <bgColor rgb="FF17365D"/>
      </patternFill>
    </fill>
    <fill>
      <patternFill patternType="solid">
        <fgColor rgb="FFFFFF66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999999"/>
        <bgColor rgb="FF999999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A2C4C9"/>
        <bgColor rgb="FFA2C4C9"/>
      </patternFill>
    </fill>
    <fill>
      <patternFill patternType="solid">
        <fgColor rgb="FFEFEFEF"/>
        <bgColor rgb="FFEFEFE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DAEEF3"/>
        <bgColor rgb="FFDAEEF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D8D8D8"/>
        <bgColor rgb="FFD8D8D8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  <xf numFmtId="0" fontId="11" fillId="7" borderId="7" applyNumberFormat="0" applyAlignment="0" applyProtection="0"/>
    <xf numFmtId="0" fontId="12" fillId="0" borderId="9" applyNumberFormat="0" applyFill="0" applyAlignment="0" applyProtection="0"/>
    <xf numFmtId="0" fontId="13" fillId="8" borderId="10" applyNumberFormat="0" applyAlignment="0" applyProtection="0"/>
    <xf numFmtId="0" fontId="14" fillId="0" borderId="0" applyNumberFormat="0" applyFill="0" applyBorder="0" applyAlignment="0" applyProtection="0"/>
    <xf numFmtId="0" fontId="1" fillId="9" borderId="11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33">
    <xf numFmtId="0" fontId="0" fillId="0" borderId="0" xfId="0"/>
    <xf numFmtId="0" fontId="19" fillId="34" borderId="1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/>
    </xf>
    <xf numFmtId="0" fontId="23" fillId="37" borderId="13" xfId="0" applyFont="1" applyFill="1" applyBorder="1" applyAlignment="1">
      <alignment horizontal="center" vertical="center" wrapText="1"/>
    </xf>
    <xf numFmtId="0" fontId="24" fillId="37" borderId="13" xfId="0" applyFont="1" applyFill="1" applyBorder="1" applyAlignment="1">
      <alignment horizontal="center"/>
    </xf>
    <xf numFmtId="0" fontId="24" fillId="38" borderId="13" xfId="0" applyFont="1" applyFill="1" applyBorder="1" applyAlignment="1">
      <alignment horizontal="center"/>
    </xf>
    <xf numFmtId="0" fontId="23" fillId="39" borderId="13" xfId="0" applyFont="1" applyFill="1" applyBorder="1" applyAlignment="1">
      <alignment horizontal="center" vertical="center" wrapText="1"/>
    </xf>
    <xf numFmtId="0" fontId="24" fillId="39" borderId="13" xfId="0" applyFont="1" applyFill="1" applyBorder="1" applyAlignment="1">
      <alignment horizontal="center"/>
    </xf>
    <xf numFmtId="0" fontId="24" fillId="40" borderId="13" xfId="0" applyFont="1" applyFill="1" applyBorder="1" applyAlignment="1">
      <alignment horizontal="center"/>
    </xf>
    <xf numFmtId="0" fontId="24" fillId="41" borderId="15" xfId="0" applyFont="1" applyFill="1" applyBorder="1" applyAlignment="1">
      <alignment horizontal="center"/>
    </xf>
    <xf numFmtId="0" fontId="24" fillId="42" borderId="15" xfId="0" applyFont="1" applyFill="1" applyBorder="1" applyAlignment="1">
      <alignment horizontal="center"/>
    </xf>
    <xf numFmtId="0" fontId="24" fillId="43" borderId="15" xfId="0" applyFont="1" applyFill="1" applyBorder="1" applyAlignment="1">
      <alignment horizontal="center"/>
    </xf>
    <xf numFmtId="0" fontId="23" fillId="40" borderId="14" xfId="0" applyFont="1" applyFill="1" applyBorder="1" applyAlignment="1">
      <alignment horizontal="center" vertical="center" wrapText="1"/>
    </xf>
    <xf numFmtId="0" fontId="24" fillId="40" borderId="14" xfId="0" applyFont="1" applyFill="1" applyBorder="1" applyAlignment="1">
      <alignment horizontal="center"/>
    </xf>
    <xf numFmtId="0" fontId="23" fillId="41" borderId="1" xfId="0" applyFont="1" applyFill="1" applyBorder="1" applyAlignment="1">
      <alignment horizontal="center" vertical="center" wrapText="1"/>
    </xf>
    <xf numFmtId="0" fontId="23" fillId="42" borderId="1" xfId="0" applyFont="1" applyFill="1" applyBorder="1" applyAlignment="1">
      <alignment horizontal="center" vertical="center" wrapText="1"/>
    </xf>
    <xf numFmtId="0" fontId="23" fillId="43" borderId="1" xfId="0" applyFont="1" applyFill="1" applyBorder="1" applyAlignment="1">
      <alignment horizontal="center" vertical="center" wrapText="1"/>
    </xf>
    <xf numFmtId="0" fontId="24" fillId="41" borderId="1" xfId="0" applyFont="1" applyFill="1" applyBorder="1" applyAlignment="1">
      <alignment horizontal="center"/>
    </xf>
    <xf numFmtId="0" fontId="24" fillId="42" borderId="1" xfId="0" applyFont="1" applyFill="1" applyBorder="1" applyAlignment="1">
      <alignment horizontal="center"/>
    </xf>
    <xf numFmtId="0" fontId="24" fillId="43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5" fillId="45" borderId="0" xfId="0" applyFont="1" applyFill="1" applyAlignment="1">
      <alignment horizontal="center"/>
    </xf>
    <xf numFmtId="0" fontId="0" fillId="45" borderId="0" xfId="0" applyFill="1"/>
    <xf numFmtId="0" fontId="0" fillId="45" borderId="0" xfId="0" applyFill="1" applyAlignment="1">
      <alignment horizontal="center"/>
    </xf>
    <xf numFmtId="49" fontId="26" fillId="0" borderId="0" xfId="43" applyNumberFormat="1" applyAlignment="1">
      <alignment horizontal="left" vertical="top" wrapText="1"/>
    </xf>
    <xf numFmtId="0" fontId="26" fillId="0" borderId="0" xfId="0" applyFont="1"/>
    <xf numFmtId="0" fontId="29" fillId="45" borderId="0" xfId="0" applyFont="1" applyFill="1" applyAlignment="1">
      <alignment horizontal="center"/>
    </xf>
    <xf numFmtId="0" fontId="27" fillId="45" borderId="0" xfId="0" applyFont="1" applyFill="1"/>
    <xf numFmtId="0" fontId="17" fillId="46" borderId="1" xfId="0" applyFont="1" applyFill="1" applyBorder="1"/>
    <xf numFmtId="9" fontId="0" fillId="0" borderId="0" xfId="42" applyFont="1"/>
    <xf numFmtId="9" fontId="0" fillId="0" borderId="0" xfId="0" applyNumberFormat="1"/>
    <xf numFmtId="10" fontId="20" fillId="0" borderId="1" xfId="0" applyNumberFormat="1" applyFont="1" applyBorder="1" applyAlignment="1">
      <alignment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31" fillId="34" borderId="1" xfId="0" applyFont="1" applyFill="1" applyBorder="1" applyAlignment="1">
      <alignment horizontal="center" vertical="center" wrapText="1"/>
    </xf>
    <xf numFmtId="0" fontId="33" fillId="0" borderId="0" xfId="0" applyFont="1"/>
    <xf numFmtId="0" fontId="32" fillId="0" borderId="0" xfId="44"/>
    <xf numFmtId="0" fontId="32" fillId="0" borderId="0" xfId="44" applyFill="1" applyBorder="1" applyAlignment="1"/>
    <xf numFmtId="0" fontId="19" fillId="34" borderId="13" xfId="0" applyFont="1" applyFill="1" applyBorder="1" applyAlignment="1">
      <alignment horizontal="center"/>
    </xf>
    <xf numFmtId="0" fontId="23" fillId="38" borderId="13" xfId="0" applyFont="1" applyFill="1" applyBorder="1" applyAlignment="1">
      <alignment horizontal="center" vertical="center" wrapText="1"/>
    </xf>
    <xf numFmtId="10" fontId="0" fillId="47" borderId="1" xfId="42" applyNumberFormat="1" applyFont="1" applyFill="1" applyBorder="1"/>
    <xf numFmtId="0" fontId="16" fillId="45" borderId="0" xfId="0" applyFont="1" applyFill="1" applyProtection="1">
      <protection locked="0"/>
    </xf>
    <xf numFmtId="0" fontId="0" fillId="45" borderId="0" xfId="0" applyFill="1" applyProtection="1">
      <protection locked="0"/>
    </xf>
    <xf numFmtId="0" fontId="13" fillId="51" borderId="1" xfId="0" applyFont="1" applyFill="1" applyBorder="1" applyAlignment="1">
      <alignment horizontal="center" wrapText="1"/>
    </xf>
    <xf numFmtId="0" fontId="13" fillId="51" borderId="19" xfId="0" applyFont="1" applyFill="1" applyBorder="1" applyAlignment="1">
      <alignment horizontal="center" wrapText="1"/>
    </xf>
    <xf numFmtId="10" fontId="16" fillId="45" borderId="1" xfId="0" applyNumberFormat="1" applyFont="1" applyFill="1" applyBorder="1" applyAlignment="1" applyProtection="1">
      <alignment horizontal="left"/>
      <protection locked="0"/>
    </xf>
    <xf numFmtId="10" fontId="16" fillId="45" borderId="1" xfId="42" applyNumberFormat="1" applyFont="1" applyFill="1" applyBorder="1" applyAlignment="1">
      <alignment horizontal="left"/>
    </xf>
    <xf numFmtId="0" fontId="16" fillId="45" borderId="1" xfId="0" applyFont="1" applyFill="1" applyBorder="1" applyAlignment="1">
      <alignment horizontal="left"/>
    </xf>
    <xf numFmtId="0" fontId="34" fillId="0" borderId="0" xfId="0" applyFont="1"/>
    <xf numFmtId="0" fontId="23" fillId="53" borderId="13" xfId="0" applyFont="1" applyFill="1" applyBorder="1" applyAlignment="1">
      <alignment horizontal="center" vertical="center" wrapText="1"/>
    </xf>
    <xf numFmtId="0" fontId="24" fillId="53" borderId="13" xfId="0" applyFont="1" applyFill="1" applyBorder="1" applyAlignment="1">
      <alignment horizontal="center"/>
    </xf>
    <xf numFmtId="0" fontId="23" fillId="54" borderId="13" xfId="0" applyFont="1" applyFill="1" applyBorder="1" applyAlignment="1">
      <alignment horizontal="center" vertical="center" wrapText="1"/>
    </xf>
    <xf numFmtId="0" fontId="24" fillId="54" borderId="13" xfId="0" applyFont="1" applyFill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0" fillId="47" borderId="1" xfId="0" applyFill="1" applyBorder="1"/>
    <xf numFmtId="0" fontId="0" fillId="47" borderId="1" xfId="0" applyFill="1" applyBorder="1" applyAlignment="1">
      <alignment wrapText="1"/>
    </xf>
    <xf numFmtId="0" fontId="0" fillId="47" borderId="0" xfId="0" applyFill="1"/>
    <xf numFmtId="0" fontId="36" fillId="34" borderId="1" xfId="0" applyFont="1" applyFill="1" applyBorder="1" applyAlignment="1">
      <alignment horizontal="center" vertical="center" wrapText="1"/>
    </xf>
    <xf numFmtId="0" fontId="35" fillId="45" borderId="0" xfId="0" applyFont="1" applyFill="1"/>
    <xf numFmtId="0" fontId="37" fillId="45" borderId="0" xfId="0" applyFont="1" applyFill="1" applyAlignment="1">
      <alignment horizontal="center"/>
    </xf>
    <xf numFmtId="10" fontId="0" fillId="0" borderId="1" xfId="42" applyNumberFormat="1" applyFont="1" applyBorder="1"/>
    <xf numFmtId="10" fontId="0" fillId="0" borderId="1" xfId="0" applyNumberFormat="1" applyBorder="1"/>
    <xf numFmtId="0" fontId="38" fillId="2" borderId="1" xfId="0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vertical="center" wrapText="1"/>
    </xf>
    <xf numFmtId="0" fontId="17" fillId="45" borderId="0" xfId="0" applyFont="1" applyFill="1" applyAlignment="1">
      <alignment horizontal="center"/>
    </xf>
    <xf numFmtId="0" fontId="0" fillId="45" borderId="0" xfId="0" applyFill="1" applyAlignment="1">
      <alignment wrapText="1"/>
    </xf>
    <xf numFmtId="0" fontId="28" fillId="45" borderId="1" xfId="0" applyFont="1" applyFill="1" applyBorder="1" applyAlignment="1">
      <alignment vertical="center" wrapText="1"/>
    </xf>
    <xf numFmtId="10" fontId="0" fillId="45" borderId="0" xfId="0" applyNumberFormat="1" applyFill="1"/>
    <xf numFmtId="0" fontId="38" fillId="35" borderId="1" xfId="0" applyFont="1" applyFill="1" applyBorder="1" applyAlignment="1">
      <alignment horizontal="center" vertical="center" wrapText="1"/>
    </xf>
    <xf numFmtId="0" fontId="38" fillId="44" borderId="1" xfId="0" applyFont="1" applyFill="1" applyBorder="1" applyAlignment="1">
      <alignment horizontal="center" vertical="center" wrapText="1"/>
    </xf>
    <xf numFmtId="0" fontId="39" fillId="46" borderId="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8" fillId="2" borderId="20" xfId="0" applyFont="1" applyFill="1" applyBorder="1" applyAlignment="1">
      <alignment horizontal="center" vertical="center" wrapText="1"/>
    </xf>
    <xf numFmtId="10" fontId="0" fillId="47" borderId="1" xfId="0" applyNumberFormat="1" applyFill="1" applyBorder="1"/>
    <xf numFmtId="0" fontId="0" fillId="49" borderId="1" xfId="0" applyFill="1" applyBorder="1"/>
    <xf numFmtId="0" fontId="20" fillId="0" borderId="20" xfId="0" applyFont="1" applyBorder="1" applyAlignment="1" applyProtection="1">
      <alignment vertical="center" wrapText="1"/>
      <protection locked="0"/>
    </xf>
    <xf numFmtId="10" fontId="20" fillId="0" borderId="20" xfId="0" applyNumberFormat="1" applyFont="1" applyBorder="1" applyAlignment="1">
      <alignment vertical="center" wrapText="1"/>
    </xf>
    <xf numFmtId="0" fontId="21" fillId="48" borderId="0" xfId="0" applyFont="1" applyFill="1" applyAlignment="1" applyProtection="1">
      <alignment vertical="center" wrapText="1"/>
      <protection locked="0"/>
    </xf>
    <xf numFmtId="10" fontId="21" fillId="48" borderId="0" xfId="0" applyNumberFormat="1" applyFont="1" applyFill="1" applyAlignment="1">
      <alignment vertical="center" wrapText="1"/>
    </xf>
    <xf numFmtId="0" fontId="22" fillId="46" borderId="0" xfId="0" applyFont="1" applyFill="1" applyAlignment="1" applyProtection="1">
      <alignment vertical="center" wrapText="1"/>
      <protection locked="0"/>
    </xf>
    <xf numFmtId="10" fontId="22" fillId="46" borderId="0" xfId="0" applyNumberFormat="1" applyFont="1" applyFill="1" applyAlignment="1">
      <alignment vertical="center" wrapText="1"/>
    </xf>
    <xf numFmtId="0" fontId="21" fillId="50" borderId="0" xfId="0" applyFont="1" applyFill="1" applyAlignment="1" applyProtection="1">
      <alignment vertical="center" wrapText="1"/>
      <protection locked="0"/>
    </xf>
    <xf numFmtId="10" fontId="21" fillId="50" borderId="0" xfId="0" applyNumberFormat="1" applyFont="1" applyFill="1" applyAlignment="1">
      <alignment vertical="center" wrapText="1"/>
    </xf>
    <xf numFmtId="10" fontId="20" fillId="0" borderId="19" xfId="0" applyNumberFormat="1" applyFont="1" applyBorder="1" applyAlignment="1">
      <alignment vertical="center" wrapText="1"/>
    </xf>
    <xf numFmtId="0" fontId="20" fillId="0" borderId="19" xfId="0" applyFont="1" applyBorder="1" applyAlignment="1" applyProtection="1">
      <alignment vertical="center" wrapText="1"/>
      <protection locked="0"/>
    </xf>
    <xf numFmtId="10" fontId="21" fillId="2" borderId="0" xfId="0" applyNumberFormat="1" applyFont="1" applyFill="1" applyAlignment="1">
      <alignment vertical="center" wrapText="1"/>
    </xf>
    <xf numFmtId="0" fontId="21" fillId="2" borderId="0" xfId="0" applyFont="1" applyFill="1" applyAlignment="1" applyProtection="1">
      <alignment vertical="center" wrapText="1"/>
      <protection locked="0"/>
    </xf>
    <xf numFmtId="10" fontId="20" fillId="0" borderId="20" xfId="0" applyNumberFormat="1" applyFont="1" applyBorder="1" applyAlignment="1">
      <alignment horizontal="center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16" fillId="45" borderId="0" xfId="0" applyFont="1" applyFill="1"/>
    <xf numFmtId="10" fontId="20" fillId="0" borderId="21" xfId="0" applyNumberFormat="1" applyFont="1" applyBorder="1" applyAlignment="1">
      <alignment vertical="center" wrapText="1"/>
    </xf>
    <xf numFmtId="0" fontId="20" fillId="0" borderId="21" xfId="0" applyFont="1" applyBorder="1" applyAlignment="1" applyProtection="1">
      <alignment vertical="center" wrapText="1"/>
      <protection locked="0"/>
    </xf>
    <xf numFmtId="10" fontId="22" fillId="52" borderId="21" xfId="0" applyNumberFormat="1" applyFont="1" applyFill="1" applyBorder="1" applyAlignment="1">
      <alignment horizontal="center" vertical="center" wrapText="1"/>
    </xf>
    <xf numFmtId="0" fontId="22" fillId="52" borderId="21" xfId="0" applyFont="1" applyFill="1" applyBorder="1" applyAlignment="1" applyProtection="1">
      <alignment horizontal="center" vertical="center" wrapText="1"/>
      <protection locked="0"/>
    </xf>
    <xf numFmtId="10" fontId="20" fillId="0" borderId="21" xfId="0" applyNumberFormat="1" applyFont="1" applyBorder="1" applyAlignment="1">
      <alignment horizontal="center" vertical="center" wrapText="1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10" fontId="20" fillId="0" borderId="19" xfId="0" applyNumberFormat="1" applyFont="1" applyBorder="1" applyAlignment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10" fontId="21" fillId="2" borderId="0" xfId="0" applyNumberFormat="1" applyFont="1" applyFill="1" applyAlignment="1">
      <alignment horizontal="left" vertical="center" wrapText="1"/>
    </xf>
    <xf numFmtId="0" fontId="21" fillId="2" borderId="0" xfId="0" applyFont="1" applyFill="1" applyAlignment="1" applyProtection="1">
      <alignment horizontal="left" vertical="center" wrapText="1"/>
      <protection locked="0"/>
    </xf>
    <xf numFmtId="10" fontId="22" fillId="52" borderId="20" xfId="0" applyNumberFormat="1" applyFont="1" applyFill="1" applyBorder="1" applyAlignment="1">
      <alignment horizontal="center" vertical="center" wrapText="1"/>
    </xf>
    <xf numFmtId="0" fontId="22" fillId="52" borderId="20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vertical="center" wrapText="1"/>
    </xf>
    <xf numFmtId="0" fontId="42" fillId="36" borderId="24" xfId="0" applyFont="1" applyFill="1" applyBorder="1" applyAlignment="1">
      <alignment vertical="center"/>
    </xf>
    <xf numFmtId="0" fontId="42" fillId="36" borderId="25" xfId="0" applyFont="1" applyFill="1" applyBorder="1" applyAlignment="1">
      <alignment vertical="center"/>
    </xf>
    <xf numFmtId="0" fontId="45" fillId="34" borderId="1" xfId="0" applyFont="1" applyFill="1" applyBorder="1" applyAlignment="1">
      <alignment horizontal="center" vertical="center" wrapText="1"/>
    </xf>
    <xf numFmtId="0" fontId="46" fillId="34" borderId="1" xfId="0" applyFont="1" applyFill="1" applyBorder="1" applyAlignment="1">
      <alignment horizontal="center" vertical="center" wrapText="1"/>
    </xf>
    <xf numFmtId="0" fontId="44" fillId="45" borderId="0" xfId="0" applyFont="1" applyFill="1"/>
    <xf numFmtId="0" fontId="47" fillId="51" borderId="1" xfId="0" applyFont="1" applyFill="1" applyBorder="1" applyAlignment="1">
      <alignment horizontal="center" wrapText="1"/>
    </xf>
    <xf numFmtId="10" fontId="43" fillId="45" borderId="1" xfId="0" applyNumberFormat="1" applyFont="1" applyFill="1" applyBorder="1" applyAlignment="1" applyProtection="1">
      <alignment horizontal="center" vertical="center"/>
      <protection locked="0"/>
    </xf>
    <xf numFmtId="10" fontId="43" fillId="45" borderId="1" xfId="42" applyNumberFormat="1" applyFont="1" applyFill="1" applyBorder="1" applyAlignment="1">
      <alignment horizontal="center" vertical="center"/>
    </xf>
    <xf numFmtId="0" fontId="47" fillId="51" borderId="19" xfId="0" applyFont="1" applyFill="1" applyBorder="1" applyAlignment="1">
      <alignment horizontal="center" wrapText="1"/>
    </xf>
    <xf numFmtId="0" fontId="43" fillId="45" borderId="1" xfId="0" applyFont="1" applyFill="1" applyBorder="1" applyAlignment="1">
      <alignment horizontal="center" vertical="center"/>
    </xf>
    <xf numFmtId="0" fontId="48" fillId="45" borderId="0" xfId="0" applyFont="1" applyFill="1"/>
    <xf numFmtId="0" fontId="49" fillId="0" borderId="19" xfId="0" applyFont="1" applyBorder="1" applyAlignment="1" applyProtection="1">
      <alignment vertical="center" wrapText="1"/>
      <protection locked="0"/>
    </xf>
    <xf numFmtId="0" fontId="49" fillId="0" borderId="1" xfId="0" applyFont="1" applyBorder="1" applyAlignment="1" applyProtection="1">
      <alignment vertical="center" wrapText="1"/>
      <protection locked="0"/>
    </xf>
    <xf numFmtId="0" fontId="49" fillId="0" borderId="20" xfId="0" applyFont="1" applyBorder="1" applyAlignment="1" applyProtection="1">
      <alignment vertical="center" wrapText="1"/>
      <protection locked="0"/>
    </xf>
    <xf numFmtId="164" fontId="49" fillId="0" borderId="19" xfId="0" applyNumberFormat="1" applyFont="1" applyBorder="1" applyAlignment="1">
      <alignment vertical="center" wrapText="1"/>
    </xf>
    <xf numFmtId="164" fontId="49" fillId="0" borderId="19" xfId="0" applyNumberFormat="1" applyFont="1" applyBorder="1" applyAlignment="1" applyProtection="1">
      <alignment vertical="center" wrapText="1"/>
      <protection locked="0"/>
    </xf>
    <xf numFmtId="164" fontId="49" fillId="0" borderId="1" xfId="0" applyNumberFormat="1" applyFont="1" applyBorder="1" applyAlignment="1">
      <alignment vertical="center" wrapText="1"/>
    </xf>
    <xf numFmtId="164" fontId="49" fillId="0" borderId="1" xfId="0" applyNumberFormat="1" applyFont="1" applyBorder="1" applyAlignment="1" applyProtection="1">
      <alignment vertical="center" wrapText="1"/>
      <protection locked="0"/>
    </xf>
    <xf numFmtId="164" fontId="49" fillId="0" borderId="20" xfId="0" applyNumberFormat="1" applyFont="1" applyBorder="1" applyAlignment="1">
      <alignment vertical="center" wrapText="1"/>
    </xf>
    <xf numFmtId="164" fontId="49" fillId="0" borderId="20" xfId="0" applyNumberFormat="1" applyFont="1" applyBorder="1" applyAlignment="1" applyProtection="1">
      <alignment vertical="center" wrapText="1"/>
      <protection locked="0"/>
    </xf>
    <xf numFmtId="0" fontId="49" fillId="0" borderId="21" xfId="0" applyFont="1" applyBorder="1" applyAlignment="1" applyProtection="1">
      <alignment horizontal="center" vertical="center" wrapText="1"/>
      <protection locked="0"/>
    </xf>
    <xf numFmtId="164" fontId="49" fillId="0" borderId="21" xfId="0" applyNumberFormat="1" applyFont="1" applyBorder="1" applyAlignment="1" applyProtection="1">
      <alignment horizontal="center" vertical="center" wrapText="1"/>
      <protection locked="0"/>
    </xf>
    <xf numFmtId="0" fontId="49" fillId="0" borderId="19" xfId="0" applyFont="1" applyBorder="1" applyAlignment="1" applyProtection="1">
      <alignment horizontal="center" vertical="center" wrapText="1"/>
      <protection locked="0"/>
    </xf>
    <xf numFmtId="0" fontId="49" fillId="0" borderId="1" xfId="0" applyFont="1" applyBorder="1" applyAlignment="1" applyProtection="1">
      <alignment horizontal="center" vertical="center" wrapText="1"/>
      <protection locked="0"/>
    </xf>
    <xf numFmtId="0" fontId="49" fillId="0" borderId="20" xfId="0" applyFont="1" applyBorder="1" applyAlignment="1" applyProtection="1">
      <alignment horizontal="center" vertical="center" wrapText="1"/>
      <protection locked="0"/>
    </xf>
    <xf numFmtId="164" fontId="49" fillId="0" borderId="19" xfId="0" applyNumberFormat="1" applyFont="1" applyBorder="1" applyAlignment="1" applyProtection="1">
      <alignment horizontal="center" vertical="center" wrapText="1"/>
      <protection locked="0"/>
    </xf>
    <xf numFmtId="164" fontId="49" fillId="0" borderId="1" xfId="0" applyNumberFormat="1" applyFont="1" applyBorder="1" applyAlignment="1" applyProtection="1">
      <alignment horizontal="center" vertical="center" wrapText="1"/>
      <protection locked="0"/>
    </xf>
    <xf numFmtId="164" fontId="49" fillId="0" borderId="20" xfId="0" applyNumberFormat="1" applyFont="1" applyBorder="1" applyAlignment="1" applyProtection="1">
      <alignment horizontal="center" vertical="center" wrapText="1"/>
      <protection locked="0"/>
    </xf>
    <xf numFmtId="0" fontId="43" fillId="45" borderId="0" xfId="0" applyFont="1" applyFill="1"/>
    <xf numFmtId="0" fontId="49" fillId="0" borderId="21" xfId="0" applyFont="1" applyBorder="1" applyAlignment="1" applyProtection="1">
      <alignment vertical="center" wrapText="1"/>
      <protection locked="0"/>
    </xf>
    <xf numFmtId="164" fontId="49" fillId="0" borderId="21" xfId="0" applyNumberFormat="1" applyFont="1" applyBorder="1" applyAlignment="1" applyProtection="1">
      <alignment vertical="center" wrapText="1"/>
      <protection locked="0"/>
    </xf>
    <xf numFmtId="0" fontId="50" fillId="51" borderId="1" xfId="0" applyFont="1" applyFill="1" applyBorder="1"/>
    <xf numFmtId="0" fontId="44" fillId="45" borderId="0" xfId="0" applyFont="1" applyFill="1" applyAlignment="1">
      <alignment horizontal="center"/>
    </xf>
    <xf numFmtId="10" fontId="44" fillId="47" borderId="1" xfId="42" applyNumberFormat="1" applyFont="1" applyFill="1" applyBorder="1"/>
    <xf numFmtId="0" fontId="44" fillId="45" borderId="0" xfId="0" applyFont="1" applyFill="1" applyAlignment="1">
      <alignment vertical="center"/>
    </xf>
    <xf numFmtId="0" fontId="50" fillId="45" borderId="0" xfId="0" applyFont="1" applyFill="1" applyAlignment="1">
      <alignment horizontal="center"/>
    </xf>
    <xf numFmtId="0" fontId="51" fillId="45" borderId="0" xfId="0" applyFont="1" applyFill="1" applyAlignment="1">
      <alignment horizontal="center"/>
    </xf>
    <xf numFmtId="0" fontId="52" fillId="45" borderId="0" xfId="0" applyFont="1" applyFill="1" applyAlignment="1" applyProtection="1">
      <alignment vertical="center" wrapText="1"/>
      <protection locked="0"/>
    </xf>
    <xf numFmtId="9" fontId="44" fillId="45" borderId="0" xfId="42" applyFont="1" applyFill="1"/>
    <xf numFmtId="9" fontId="21" fillId="48" borderId="0" xfId="42" applyFont="1" applyFill="1" applyBorder="1" applyAlignment="1" applyProtection="1">
      <alignment vertical="center" wrapText="1"/>
      <protection locked="0"/>
    </xf>
    <xf numFmtId="9" fontId="21" fillId="2" borderId="0" xfId="42" applyFont="1" applyFill="1" applyBorder="1" applyAlignment="1" applyProtection="1">
      <alignment vertical="center" wrapText="1"/>
      <protection locked="0"/>
    </xf>
    <xf numFmtId="9" fontId="22" fillId="46" borderId="0" xfId="42" applyFont="1" applyFill="1" applyBorder="1" applyAlignment="1" applyProtection="1">
      <alignment vertical="center" wrapText="1"/>
      <protection locked="0"/>
    </xf>
    <xf numFmtId="9" fontId="21" fillId="50" borderId="0" xfId="42" applyFont="1" applyFill="1" applyBorder="1" applyAlignment="1" applyProtection="1">
      <alignment vertical="center" wrapText="1"/>
      <protection locked="0"/>
    </xf>
    <xf numFmtId="9" fontId="52" fillId="45" borderId="0" xfId="42" applyFont="1" applyFill="1" applyAlignment="1">
      <alignment vertical="center" wrapText="1"/>
    </xf>
    <xf numFmtId="9" fontId="22" fillId="52" borderId="20" xfId="42" applyFont="1" applyFill="1" applyBorder="1" applyAlignment="1">
      <alignment horizontal="center" vertical="center" wrapText="1"/>
    </xf>
    <xf numFmtId="9" fontId="21" fillId="2" borderId="0" xfId="42" applyFont="1" applyFill="1" applyBorder="1" applyAlignment="1">
      <alignment horizontal="left" vertical="center" wrapText="1"/>
    </xf>
    <xf numFmtId="9" fontId="21" fillId="2" borderId="0" xfId="42" applyFont="1" applyFill="1" applyBorder="1" applyAlignment="1" applyProtection="1">
      <alignment horizontal="left" vertical="center" wrapText="1"/>
      <protection locked="0"/>
    </xf>
    <xf numFmtId="0" fontId="20" fillId="0" borderId="41" xfId="0" applyFont="1" applyBorder="1" applyAlignment="1" applyProtection="1">
      <alignment vertical="center" wrapText="1"/>
      <protection locked="0"/>
    </xf>
    <xf numFmtId="0" fontId="20" fillId="0" borderId="2" xfId="0" applyFont="1" applyBorder="1" applyAlignment="1" applyProtection="1">
      <alignment vertical="center" wrapText="1"/>
      <protection locked="0"/>
    </xf>
    <xf numFmtId="0" fontId="20" fillId="0" borderId="17" xfId="0" applyFont="1" applyBorder="1" applyAlignment="1" applyProtection="1">
      <alignment vertical="center" wrapText="1"/>
      <protection locked="0"/>
    </xf>
    <xf numFmtId="0" fontId="20" fillId="0" borderId="42" xfId="0" applyFont="1" applyBorder="1" applyAlignment="1" applyProtection="1">
      <alignment horizontal="center" vertical="center" wrapText="1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42" xfId="0" applyFont="1" applyBorder="1" applyAlignment="1" applyProtection="1">
      <alignment vertical="center" wrapText="1"/>
      <protection locked="0"/>
    </xf>
    <xf numFmtId="9" fontId="49" fillId="45" borderId="0" xfId="42" applyFont="1" applyFill="1" applyBorder="1" applyAlignment="1" applyProtection="1">
      <alignment vertical="center" wrapText="1"/>
      <protection locked="0"/>
    </xf>
    <xf numFmtId="9" fontId="49" fillId="45" borderId="0" xfId="42" applyFont="1" applyFill="1" applyBorder="1" applyAlignment="1" applyProtection="1">
      <alignment horizontal="center" vertical="center" wrapText="1"/>
      <protection locked="0"/>
    </xf>
    <xf numFmtId="0" fontId="38" fillId="2" borderId="0" xfId="0" applyFont="1" applyFill="1" applyAlignment="1">
      <alignment horizontal="center" vertical="center" wrapText="1"/>
    </xf>
    <xf numFmtId="0" fontId="55" fillId="45" borderId="0" xfId="0" applyFont="1" applyFill="1"/>
    <xf numFmtId="0" fontId="56" fillId="45" borderId="0" xfId="0" applyFont="1" applyFill="1"/>
    <xf numFmtId="10" fontId="56" fillId="47" borderId="1" xfId="42" applyNumberFormat="1" applyFont="1" applyFill="1" applyBorder="1"/>
    <xf numFmtId="0" fontId="56" fillId="45" borderId="0" xfId="0" applyFont="1" applyFill="1" applyAlignment="1">
      <alignment horizontal="center"/>
    </xf>
    <xf numFmtId="0" fontId="54" fillId="45" borderId="0" xfId="0" applyFont="1" applyFill="1"/>
    <xf numFmtId="9" fontId="56" fillId="45" borderId="0" xfId="42" applyFont="1" applyFill="1"/>
    <xf numFmtId="1" fontId="13" fillId="36" borderId="16" xfId="0" applyNumberFormat="1" applyFont="1" applyFill="1" applyBorder="1" applyAlignment="1">
      <alignment vertical="center"/>
    </xf>
    <xf numFmtId="1" fontId="18" fillId="34" borderId="1" xfId="0" applyNumberFormat="1" applyFont="1" applyFill="1" applyBorder="1" applyAlignment="1">
      <alignment horizontal="center" vertical="center" wrapText="1"/>
    </xf>
    <xf numFmtId="1" fontId="22" fillId="52" borderId="20" xfId="0" applyNumberFormat="1" applyFont="1" applyFill="1" applyBorder="1" applyAlignment="1">
      <alignment horizontal="center" vertical="center" wrapText="1"/>
    </xf>
    <xf numFmtId="1" fontId="21" fillId="2" borderId="0" xfId="0" applyNumberFormat="1" applyFont="1" applyFill="1" applyAlignment="1">
      <alignment horizontal="left" vertical="center" wrapText="1"/>
    </xf>
    <xf numFmtId="1" fontId="20" fillId="0" borderId="19" xfId="0" applyNumberFormat="1" applyFont="1" applyBorder="1" applyAlignment="1">
      <alignment vertical="center" wrapText="1"/>
    </xf>
    <xf numFmtId="1" fontId="20" fillId="0" borderId="1" xfId="0" applyNumberFormat="1" applyFont="1" applyBorder="1" applyAlignment="1">
      <alignment vertical="center" wrapText="1"/>
    </xf>
    <xf numFmtId="1" fontId="20" fillId="0" borderId="20" xfId="0" applyNumberFormat="1" applyFont="1" applyBorder="1" applyAlignment="1">
      <alignment vertical="center" wrapText="1"/>
    </xf>
    <xf numFmtId="1" fontId="21" fillId="48" borderId="0" xfId="0" applyNumberFormat="1" applyFont="1" applyFill="1" applyAlignment="1">
      <alignment vertical="center" wrapText="1"/>
    </xf>
    <xf numFmtId="1" fontId="21" fillId="2" borderId="0" xfId="0" applyNumberFormat="1" applyFont="1" applyFill="1" applyAlignment="1">
      <alignment vertical="center" wrapText="1"/>
    </xf>
    <xf numFmtId="1" fontId="20" fillId="0" borderId="21" xfId="0" applyNumberFormat="1" applyFont="1" applyBorder="1" applyAlignment="1">
      <alignment horizontal="center" vertical="center" wrapText="1"/>
    </xf>
    <xf numFmtId="1" fontId="20" fillId="0" borderId="19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1" fontId="20" fillId="0" borderId="20" xfId="0" applyNumberFormat="1" applyFont="1" applyBorder="1" applyAlignment="1">
      <alignment horizontal="center" vertical="center" wrapText="1"/>
    </xf>
    <xf numFmtId="1" fontId="22" fillId="46" borderId="0" xfId="0" applyNumberFormat="1" applyFont="1" applyFill="1" applyAlignment="1">
      <alignment vertical="center" wrapText="1"/>
    </xf>
    <xf numFmtId="1" fontId="22" fillId="52" borderId="21" xfId="0" applyNumberFormat="1" applyFont="1" applyFill="1" applyBorder="1" applyAlignment="1">
      <alignment horizontal="center" vertical="center" wrapText="1"/>
    </xf>
    <xf numFmtId="1" fontId="20" fillId="0" borderId="21" xfId="0" applyNumberFormat="1" applyFont="1" applyBorder="1" applyAlignment="1">
      <alignment vertical="center" wrapText="1"/>
    </xf>
    <xf numFmtId="1" fontId="21" fillId="50" borderId="0" xfId="0" applyNumberFormat="1" applyFont="1" applyFill="1" applyAlignment="1">
      <alignment vertical="center" wrapText="1"/>
    </xf>
    <xf numFmtId="1" fontId="0" fillId="45" borderId="0" xfId="0" applyNumberFormat="1" applyFill="1"/>
    <xf numFmtId="1" fontId="17" fillId="46" borderId="1" xfId="0" applyNumberFormat="1" applyFont="1" applyFill="1" applyBorder="1"/>
    <xf numFmtId="1" fontId="0" fillId="45" borderId="0" xfId="0" applyNumberFormat="1" applyFill="1" applyAlignment="1">
      <alignment horizontal="center"/>
    </xf>
    <xf numFmtId="9" fontId="50" fillId="45" borderId="0" xfId="42" applyFont="1" applyFill="1" applyAlignment="1">
      <alignment horizontal="center"/>
    </xf>
    <xf numFmtId="9" fontId="22" fillId="52" borderId="42" xfId="42" applyFont="1" applyFill="1" applyBorder="1" applyAlignment="1" applyProtection="1">
      <alignment horizontal="center" vertical="center" wrapText="1"/>
      <protection locked="0"/>
    </xf>
    <xf numFmtId="0" fontId="49" fillId="55" borderId="0" xfId="0" applyFont="1" applyFill="1" applyAlignment="1" applyProtection="1">
      <alignment vertical="center" wrapText="1"/>
      <protection locked="0"/>
    </xf>
    <xf numFmtId="0" fontId="49" fillId="55" borderId="0" xfId="0" applyFont="1" applyFill="1" applyAlignment="1" applyProtection="1">
      <alignment horizontal="center" vertical="center" wrapText="1"/>
      <protection locked="0"/>
    </xf>
    <xf numFmtId="0" fontId="21" fillId="55" borderId="0" xfId="0" applyFont="1" applyFill="1" applyAlignment="1" applyProtection="1">
      <alignment vertical="center" wrapText="1"/>
      <protection locked="0"/>
    </xf>
    <xf numFmtId="0" fontId="22" fillId="52" borderId="0" xfId="0" applyFont="1" applyFill="1" applyAlignment="1" applyProtection="1">
      <alignment horizontal="center" vertical="center" wrapText="1"/>
      <protection locked="0"/>
    </xf>
    <xf numFmtId="0" fontId="0" fillId="0" borderId="43" xfId="0" applyBorder="1"/>
    <xf numFmtId="0" fontId="0" fillId="0" borderId="44" xfId="0" applyBorder="1"/>
    <xf numFmtId="0" fontId="13" fillId="56" borderId="44" xfId="0" applyFont="1" applyFill="1" applyBorder="1"/>
    <xf numFmtId="0" fontId="42" fillId="36" borderId="30" xfId="0" applyFont="1" applyFill="1" applyBorder="1" applyAlignment="1">
      <alignment vertical="center"/>
    </xf>
    <xf numFmtId="0" fontId="42" fillId="36" borderId="0" xfId="0" applyFont="1" applyFill="1" applyAlignment="1">
      <alignment vertical="center"/>
    </xf>
    <xf numFmtId="1" fontId="13" fillId="36" borderId="0" xfId="0" applyNumberFormat="1" applyFont="1" applyFill="1" applyAlignment="1">
      <alignment vertical="center"/>
    </xf>
    <xf numFmtId="0" fontId="58" fillId="45" borderId="0" xfId="0" applyFont="1" applyFill="1"/>
    <xf numFmtId="0" fontId="14" fillId="45" borderId="0" xfId="0" applyFont="1" applyFill="1" applyAlignment="1">
      <alignment horizontal="center"/>
    </xf>
    <xf numFmtId="0" fontId="14" fillId="45" borderId="0" xfId="0" applyFont="1" applyFill="1"/>
    <xf numFmtId="9" fontId="58" fillId="45" borderId="0" xfId="42" applyFont="1" applyFill="1"/>
    <xf numFmtId="0" fontId="57" fillId="56" borderId="43" xfId="0" applyFont="1" applyFill="1" applyBorder="1"/>
    <xf numFmtId="0" fontId="57" fillId="56" borderId="44" xfId="0" applyFont="1" applyFill="1" applyBorder="1"/>
    <xf numFmtId="0" fontId="57" fillId="56" borderId="45" xfId="0" applyFont="1" applyFill="1" applyBorder="1"/>
    <xf numFmtId="0" fontId="34" fillId="0" borderId="44" xfId="0" applyFont="1" applyBorder="1"/>
    <xf numFmtId="0" fontId="34" fillId="0" borderId="45" xfId="0" applyFont="1" applyBorder="1"/>
    <xf numFmtId="0" fontId="34" fillId="0" borderId="43" xfId="0" applyFont="1" applyBorder="1"/>
    <xf numFmtId="0" fontId="32" fillId="0" borderId="44" xfId="44" applyBorder="1"/>
    <xf numFmtId="0" fontId="32" fillId="0" borderId="44" xfId="44" applyBorder="1" applyAlignment="1"/>
    <xf numFmtId="0" fontId="33" fillId="0" borderId="44" xfId="0" applyFont="1" applyBorder="1"/>
    <xf numFmtId="10" fontId="20" fillId="0" borderId="19" xfId="0" applyNumberFormat="1" applyFont="1" applyBorder="1" applyAlignment="1" applyProtection="1">
      <alignment vertical="center" wrapText="1"/>
      <protection locked="0"/>
    </xf>
    <xf numFmtId="10" fontId="20" fillId="0" borderId="1" xfId="0" applyNumberFormat="1" applyFont="1" applyBorder="1" applyAlignment="1" applyProtection="1">
      <alignment vertical="center" wrapText="1"/>
      <protection locked="0"/>
    </xf>
    <xf numFmtId="10" fontId="20" fillId="0" borderId="20" xfId="0" applyNumberFormat="1" applyFont="1" applyBorder="1" applyAlignment="1" applyProtection="1">
      <alignment vertical="center" wrapText="1"/>
      <protection locked="0"/>
    </xf>
    <xf numFmtId="10" fontId="21" fillId="48" borderId="0" xfId="0" applyNumberFormat="1" applyFont="1" applyFill="1" applyAlignment="1" applyProtection="1">
      <alignment vertical="center" wrapText="1"/>
      <protection locked="0"/>
    </xf>
    <xf numFmtId="10" fontId="21" fillId="2" borderId="0" xfId="0" applyNumberFormat="1" applyFont="1" applyFill="1" applyAlignment="1" applyProtection="1">
      <alignment vertical="center" wrapText="1"/>
      <protection locked="0"/>
    </xf>
    <xf numFmtId="10" fontId="21" fillId="2" borderId="0" xfId="0" applyNumberFormat="1" applyFont="1" applyFill="1" applyAlignment="1" applyProtection="1">
      <alignment horizontal="left" vertical="center" wrapText="1"/>
      <protection locked="0"/>
    </xf>
    <xf numFmtId="10" fontId="20" fillId="0" borderId="21" xfId="0" applyNumberFormat="1" applyFont="1" applyBorder="1" applyAlignment="1" applyProtection="1">
      <alignment vertical="center" wrapText="1"/>
      <protection locked="0"/>
    </xf>
    <xf numFmtId="10" fontId="22" fillId="46" borderId="0" xfId="0" applyNumberFormat="1" applyFont="1" applyFill="1" applyAlignment="1" applyProtection="1">
      <alignment vertical="center" wrapText="1"/>
      <protection locked="0"/>
    </xf>
    <xf numFmtId="10" fontId="22" fillId="52" borderId="21" xfId="0" applyNumberFormat="1" applyFont="1" applyFill="1" applyBorder="1" applyAlignment="1" applyProtection="1">
      <alignment horizontal="center" vertical="center" wrapText="1"/>
      <protection locked="0"/>
    </xf>
    <xf numFmtId="10" fontId="21" fillId="50" borderId="0" xfId="0" applyNumberFormat="1" applyFont="1" applyFill="1" applyAlignment="1" applyProtection="1">
      <alignment vertical="center" wrapText="1"/>
      <protection locked="0"/>
    </xf>
    <xf numFmtId="10" fontId="20" fillId="0" borderId="21" xfId="0" applyNumberFormat="1" applyFont="1" applyBorder="1" applyAlignment="1" applyProtection="1">
      <alignment horizontal="center" vertical="center" wrapText="1"/>
      <protection locked="0"/>
    </xf>
    <xf numFmtId="10" fontId="20" fillId="0" borderId="19" xfId="0" applyNumberFormat="1" applyFont="1" applyBorder="1" applyAlignment="1" applyProtection="1">
      <alignment horizontal="center" vertical="center" wrapText="1"/>
      <protection locked="0"/>
    </xf>
    <xf numFmtId="10" fontId="20" fillId="0" borderId="1" xfId="0" applyNumberFormat="1" applyFont="1" applyBorder="1" applyAlignment="1" applyProtection="1">
      <alignment horizontal="center" vertical="center" wrapText="1"/>
      <protection locked="0"/>
    </xf>
    <xf numFmtId="10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49" fillId="55" borderId="48" xfId="0" applyFont="1" applyFill="1" applyBorder="1" applyAlignment="1" applyProtection="1">
      <alignment vertical="center" wrapText="1"/>
      <protection locked="0"/>
    </xf>
    <xf numFmtId="0" fontId="49" fillId="0" borderId="19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4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49" fillId="0" borderId="20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1" fillId="48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49" fillId="0" borderId="21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9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2" fillId="46" borderId="0" xfId="0" applyFont="1" applyFill="1" applyAlignment="1">
      <alignment vertical="center" wrapText="1"/>
    </xf>
    <xf numFmtId="0" fontId="22" fillId="52" borderId="21" xfId="0" applyFont="1" applyFill="1" applyBorder="1" applyAlignment="1">
      <alignment horizontal="center" vertical="center" wrapText="1"/>
    </xf>
    <xf numFmtId="0" fontId="49" fillId="0" borderId="21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1" fillId="50" borderId="0" xfId="0" applyFont="1" applyFill="1" applyAlignment="1">
      <alignment vertical="center" wrapText="1"/>
    </xf>
    <xf numFmtId="0" fontId="17" fillId="45" borderId="0" xfId="0" applyFont="1" applyFill="1"/>
    <xf numFmtId="9" fontId="50" fillId="45" borderId="0" xfId="42" applyFont="1" applyFill="1"/>
    <xf numFmtId="0" fontId="50" fillId="45" borderId="0" xfId="0" applyFont="1" applyFill="1"/>
    <xf numFmtId="0" fontId="22" fillId="45" borderId="0" xfId="0" applyFont="1" applyFill="1" applyAlignment="1">
      <alignment horizontal="center"/>
    </xf>
    <xf numFmtId="0" fontId="59" fillId="45" borderId="0" xfId="0" applyFont="1" applyFill="1" applyAlignment="1">
      <alignment horizontal="center"/>
    </xf>
    <xf numFmtId="0" fontId="60" fillId="57" borderId="13" xfId="0" applyFont="1" applyFill="1" applyBorder="1" applyAlignment="1">
      <alignment horizontal="left" vertical="center" wrapText="1"/>
    </xf>
    <xf numFmtId="10" fontId="20" fillId="0" borderId="0" xfId="0" applyNumberFormat="1" applyFont="1" applyAlignment="1">
      <alignment vertical="center" wrapText="1"/>
    </xf>
    <xf numFmtId="0" fontId="49" fillId="0" borderId="0" xfId="0" applyFont="1" applyAlignment="1" applyProtection="1">
      <alignment vertical="center" wrapText="1"/>
      <protection locked="0"/>
    </xf>
    <xf numFmtId="1" fontId="20" fillId="0" borderId="0" xfId="0" applyNumberFormat="1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44" fillId="47" borderId="0" xfId="0" applyFont="1" applyFill="1"/>
    <xf numFmtId="9" fontId="44" fillId="47" borderId="36" xfId="42" applyFont="1" applyFill="1" applyBorder="1"/>
    <xf numFmtId="0" fontId="44" fillId="47" borderId="37" xfId="0" applyFont="1" applyFill="1" applyBorder="1"/>
    <xf numFmtId="9" fontId="44" fillId="47" borderId="38" xfId="42" applyFont="1" applyFill="1" applyBorder="1"/>
    <xf numFmtId="0" fontId="44" fillId="47" borderId="39" xfId="0" applyFont="1" applyFill="1" applyBorder="1"/>
    <xf numFmtId="0" fontId="44" fillId="47" borderId="40" xfId="0" applyFont="1" applyFill="1" applyBorder="1"/>
    <xf numFmtId="0" fontId="60" fillId="0" borderId="13" xfId="0" applyFont="1" applyBorder="1" applyAlignment="1">
      <alignment horizontal="center" vertical="center" wrapText="1"/>
    </xf>
    <xf numFmtId="43" fontId="20" fillId="0" borderId="1" xfId="45" applyFont="1" applyBorder="1" applyAlignment="1">
      <alignment vertical="center" wrapText="1"/>
    </xf>
    <xf numFmtId="43" fontId="20" fillId="0" borderId="20" xfId="45" applyFont="1" applyBorder="1" applyAlignment="1">
      <alignment vertical="center" wrapText="1"/>
    </xf>
    <xf numFmtId="164" fontId="43" fillId="45" borderId="1" xfId="42" applyNumberFormat="1" applyFont="1" applyFill="1" applyBorder="1" applyAlignment="1">
      <alignment horizontal="center" vertical="center"/>
    </xf>
    <xf numFmtId="0" fontId="61" fillId="45" borderId="0" xfId="0" applyFont="1" applyFill="1" applyAlignment="1">
      <alignment horizontal="center" vertical="center"/>
    </xf>
    <xf numFmtId="0" fontId="44" fillId="0" borderId="19" xfId="0" applyFont="1" applyBorder="1"/>
    <xf numFmtId="0" fontId="0" fillId="0" borderId="1" xfId="0" applyBorder="1"/>
    <xf numFmtId="0" fontId="0" fillId="0" borderId="19" xfId="0" applyBorder="1"/>
    <xf numFmtId="0" fontId="43" fillId="55" borderId="30" xfId="0" applyFont="1" applyFill="1" applyBorder="1" applyAlignment="1" applyProtection="1">
      <alignment horizontal="center"/>
      <protection locked="0"/>
    </xf>
    <xf numFmtId="0" fontId="43" fillId="55" borderId="31" xfId="0" applyFont="1" applyFill="1" applyBorder="1" applyAlignment="1" applyProtection="1">
      <alignment horizontal="center"/>
      <protection locked="0"/>
    </xf>
    <xf numFmtId="0" fontId="16" fillId="55" borderId="16" xfId="0" applyFont="1" applyFill="1" applyBorder="1" applyAlignment="1" applyProtection="1">
      <alignment horizontal="center"/>
      <protection locked="0"/>
    </xf>
    <xf numFmtId="0" fontId="43" fillId="55" borderId="16" xfId="0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44" fillId="0" borderId="3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44" fillId="55" borderId="32" xfId="0" applyFont="1" applyFill="1" applyBorder="1" applyAlignment="1" applyProtection="1">
      <alignment horizontal="center"/>
      <protection locked="0"/>
    </xf>
    <xf numFmtId="0" fontId="44" fillId="55" borderId="33" xfId="0" applyFont="1" applyFill="1" applyBorder="1" applyAlignment="1" applyProtection="1">
      <alignment horizontal="center"/>
      <protection locked="0"/>
    </xf>
    <xf numFmtId="0" fontId="0" fillId="55" borderId="16" xfId="0" applyFill="1" applyBorder="1" applyAlignment="1" applyProtection="1">
      <alignment horizontal="center"/>
      <protection locked="0"/>
    </xf>
    <xf numFmtId="0" fontId="44" fillId="55" borderId="35" xfId="0" applyFont="1" applyFill="1" applyBorder="1" applyAlignment="1" applyProtection="1">
      <alignment horizontal="center"/>
      <protection locked="0"/>
    </xf>
    <xf numFmtId="0" fontId="43" fillId="0" borderId="24" xfId="0" applyFont="1" applyBorder="1"/>
    <xf numFmtId="0" fontId="43" fillId="0" borderId="25" xfId="0" applyFont="1" applyBorder="1"/>
    <xf numFmtId="0" fontId="16" fillId="0" borderId="16" xfId="0" applyFont="1" applyBorder="1"/>
    <xf numFmtId="0" fontId="43" fillId="0" borderId="26" xfId="0" applyFont="1" applyBorder="1"/>
    <xf numFmtId="0" fontId="43" fillId="0" borderId="27" xfId="0" applyFont="1" applyBorder="1"/>
    <xf numFmtId="0" fontId="41" fillId="45" borderId="22" xfId="0" applyFont="1" applyFill="1" applyBorder="1" applyAlignment="1">
      <alignment horizontal="center" vertical="center" wrapText="1"/>
    </xf>
    <xf numFmtId="0" fontId="41" fillId="45" borderId="46" xfId="0" applyFont="1" applyFill="1" applyBorder="1" applyAlignment="1">
      <alignment horizontal="center" vertical="center"/>
    </xf>
    <xf numFmtId="0" fontId="0" fillId="45" borderId="18" xfId="0" applyFill="1" applyBorder="1" applyAlignment="1">
      <alignment horizontal="center" vertical="center"/>
    </xf>
    <xf numFmtId="0" fontId="44" fillId="45" borderId="22" xfId="0" applyFont="1" applyFill="1" applyBorder="1" applyAlignment="1">
      <alignment horizontal="center" vertical="center"/>
    </xf>
    <xf numFmtId="0" fontId="41" fillId="45" borderId="23" xfId="0" applyFont="1" applyFill="1" applyBorder="1" applyAlignment="1">
      <alignment horizontal="center" vertical="center"/>
    </xf>
    <xf numFmtId="0" fontId="30" fillId="45" borderId="16" xfId="0" applyFont="1" applyFill="1" applyBorder="1" applyAlignment="1">
      <alignment horizontal="center" vertical="center"/>
    </xf>
    <xf numFmtId="0" fontId="41" fillId="45" borderId="22" xfId="0" applyFont="1" applyFill="1" applyBorder="1" applyAlignment="1">
      <alignment horizontal="center" vertical="center"/>
    </xf>
    <xf numFmtId="0" fontId="41" fillId="45" borderId="34" xfId="0" applyFont="1" applyFill="1" applyBorder="1" applyAlignment="1">
      <alignment horizontal="center" vertical="center"/>
    </xf>
    <xf numFmtId="0" fontId="0" fillId="45" borderId="3" xfId="0" applyFill="1" applyBorder="1" applyAlignment="1">
      <alignment horizontal="center" vertical="center"/>
    </xf>
    <xf numFmtId="0" fontId="0" fillId="45" borderId="1" xfId="0" applyFill="1" applyBorder="1" applyAlignment="1">
      <alignment horizontal="center" vertical="center"/>
    </xf>
    <xf numFmtId="0" fontId="30" fillId="45" borderId="2" xfId="0" applyFont="1" applyFill="1" applyBorder="1" applyAlignment="1">
      <alignment horizontal="center" vertical="center"/>
    </xf>
    <xf numFmtId="0" fontId="44" fillId="45" borderId="34" xfId="0" applyFont="1" applyFill="1" applyBorder="1" applyAlignment="1">
      <alignment horizontal="center" vertical="center"/>
    </xf>
    <xf numFmtId="0" fontId="44" fillId="45" borderId="23" xfId="0" applyFont="1" applyFill="1" applyBorder="1" applyAlignment="1">
      <alignment horizontal="center" vertical="center"/>
    </xf>
    <xf numFmtId="0" fontId="43" fillId="49" borderId="24" xfId="0" applyFont="1" applyFill="1" applyBorder="1"/>
    <xf numFmtId="0" fontId="43" fillId="49" borderId="47" xfId="0" applyFont="1" applyFill="1" applyBorder="1"/>
    <xf numFmtId="0" fontId="16" fillId="0" borderId="48" xfId="0" applyFont="1" applyBorder="1"/>
    <xf numFmtId="0" fontId="44" fillId="55" borderId="30" xfId="0" applyFont="1" applyFill="1" applyBorder="1" applyAlignment="1" applyProtection="1">
      <alignment horizontal="center"/>
      <protection locked="0"/>
    </xf>
    <xf numFmtId="0" fontId="44" fillId="55" borderId="31" xfId="0" applyFont="1" applyFill="1" applyBorder="1" applyAlignment="1" applyProtection="1">
      <alignment horizontal="center"/>
      <protection locked="0"/>
    </xf>
    <xf numFmtId="0" fontId="44" fillId="55" borderId="16" xfId="0" applyFont="1" applyFill="1" applyBorder="1" applyAlignment="1" applyProtection="1">
      <alignment horizontal="center"/>
      <protection locked="0"/>
    </xf>
    <xf numFmtId="0" fontId="42" fillId="36" borderId="18" xfId="0" applyFont="1" applyFill="1" applyBorder="1" applyAlignment="1">
      <alignment horizontal="center" vertical="center"/>
    </xf>
    <xf numFmtId="0" fontId="42" fillId="36" borderId="29" xfId="0" applyFont="1" applyFill="1" applyBorder="1" applyAlignment="1">
      <alignment horizontal="center" vertical="center"/>
    </xf>
    <xf numFmtId="0" fontId="13" fillId="36" borderId="18" xfId="0" applyFont="1" applyFill="1" applyBorder="1" applyAlignment="1">
      <alignment horizontal="center" vertical="center"/>
    </xf>
    <xf numFmtId="0" fontId="42" fillId="36" borderId="28" xfId="0" applyFont="1" applyFill="1" applyBorder="1" applyAlignment="1">
      <alignment horizontal="center" vertical="center"/>
    </xf>
    <xf numFmtId="0" fontId="41" fillId="0" borderId="22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0" fontId="43" fillId="49" borderId="25" xfId="0" applyFont="1" applyFill="1" applyBorder="1"/>
    <xf numFmtId="10" fontId="14" fillId="0" borderId="1" xfId="42" applyNumberFormat="1" applyFont="1" applyBorder="1" applyAlignment="1">
      <alignment horizontal="center"/>
    </xf>
    <xf numFmtId="10" fontId="58" fillId="45" borderId="0" xfId="42" applyNumberFormat="1" applyFont="1" applyFill="1" applyAlignment="1">
      <alignment horizontal="center"/>
    </xf>
    <xf numFmtId="164" fontId="49" fillId="50" borderId="19" xfId="0" applyNumberFormat="1" applyFont="1" applyFill="1" applyBorder="1" applyAlignment="1" applyProtection="1">
      <alignment vertical="center" wrapText="1"/>
      <protection locked="0"/>
    </xf>
  </cellXfs>
  <cellStyles count="46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yperlink" xfId="44" xr:uid="{00000000-0005-0000-0000-00001D000000}"/>
    <cellStyle name="Neutro" xfId="8" builtinId="28" customBuiltin="1"/>
    <cellStyle name="Normal" xfId="0" builtinId="0"/>
    <cellStyle name="Normal_BASE1" xfId="43" xr:uid="{00000000-0005-0000-0000-000021000000}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5" builtinId="3"/>
  </cellStyles>
  <dxfs count="22"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EDF2F9"/>
      <color rgb="FF000000"/>
      <color rgb="FF037F0F"/>
      <color rgb="FFFFFF66"/>
      <color rgb="FF17365D"/>
      <color rgb="FFF4CCCC"/>
      <color rgb="FFD9EAD3"/>
      <color rgb="FFFF9933"/>
      <color rgb="FF66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2.wdp"/><Relationship Id="rId3" Type="http://schemas.openxmlformats.org/officeDocument/2006/relationships/hyperlink" Target="#'Estatais Independentes'!A1"/><Relationship Id="rId7" Type="http://schemas.openxmlformats.org/officeDocument/2006/relationships/image" Target="../media/image3.png"/><Relationship Id="rId2" Type="http://schemas.openxmlformats.org/officeDocument/2006/relationships/hyperlink" Target="#'Cons&#243;rcios e Est. Dependentes'!A1"/><Relationship Id="rId1" Type="http://schemas.openxmlformats.org/officeDocument/2006/relationships/hyperlink" Target="#'Todos os entes (exceto estatal)'!A1"/><Relationship Id="rId6" Type="http://schemas.microsoft.com/office/2007/relationships/hdphoto" Target="../media/hdphoto1.wdp"/><Relationship Id="rId5" Type="http://schemas.openxmlformats.org/officeDocument/2006/relationships/image" Target="../media/image2.png"/><Relationship Id="rId10" Type="http://schemas.microsoft.com/office/2007/relationships/hdphoto" Target="../media/hdphoto3.wdp"/><Relationship Id="rId4" Type="http://schemas.openxmlformats.org/officeDocument/2006/relationships/image" Target="../media/image1.jpg"/><Relationship Id="rId9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25</xdr:row>
      <xdr:rowOff>69735</xdr:rowOff>
    </xdr:from>
    <xdr:to>
      <xdr:col>7</xdr:col>
      <xdr:colOff>349250</xdr:colOff>
      <xdr:row>29</xdr:row>
      <xdr:rowOff>94848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76CE5-6FFD-0A0E-2D57-73AF239B2BBE}"/>
            </a:ext>
          </a:extLst>
        </xdr:cNvPr>
        <xdr:cNvSpPr/>
      </xdr:nvSpPr>
      <xdr:spPr>
        <a:xfrm>
          <a:off x="800100" y="4232160"/>
          <a:ext cx="3206750" cy="74901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50" b="1">
              <a:solidFill>
                <a:schemeClr val="tx1"/>
              </a:solidFill>
              <a:latin typeface="+mn-lt"/>
              <a:ea typeface="+mn-ea"/>
              <a:cs typeface="+mn-cs"/>
            </a:rPr>
            <a:t>AVALIAR PREFEITURAS, CAMÂRAS E PODERES (MINISTÉRIO PÚBLICO, TCE, TJ, DEFENSORIA E ALEPI)</a:t>
          </a:r>
        </a:p>
      </xdr:txBody>
    </xdr:sp>
    <xdr:clientData/>
  </xdr:twoCellAnchor>
  <xdr:twoCellAnchor>
    <xdr:from>
      <xdr:col>8</xdr:col>
      <xdr:colOff>361949</xdr:colOff>
      <xdr:row>26</xdr:row>
      <xdr:rowOff>38965</xdr:rowOff>
    </xdr:from>
    <xdr:to>
      <xdr:col>13</xdr:col>
      <xdr:colOff>275358</xdr:colOff>
      <xdr:row>29</xdr:row>
      <xdr:rowOff>130465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226C12-D148-4DD0-8F59-991E5DF7AB0A}"/>
            </a:ext>
          </a:extLst>
        </xdr:cNvPr>
        <xdr:cNvSpPr/>
      </xdr:nvSpPr>
      <xdr:spPr>
        <a:xfrm>
          <a:off x="4629149" y="4382365"/>
          <a:ext cx="2961409" cy="634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50" b="1">
              <a:solidFill>
                <a:schemeClr val="tx1"/>
              </a:solidFill>
              <a:latin typeface="+mn-lt"/>
              <a:ea typeface="+mn-ea"/>
              <a:cs typeface="+mn-cs"/>
            </a:rPr>
            <a:t>AVALIAR CONSÓRCIO E ESTATAIS DEPENDENTES</a:t>
          </a:r>
        </a:p>
      </xdr:txBody>
    </xdr:sp>
    <xdr:clientData/>
  </xdr:twoCellAnchor>
  <xdr:twoCellAnchor>
    <xdr:from>
      <xdr:col>13</xdr:col>
      <xdr:colOff>311437</xdr:colOff>
      <xdr:row>26</xdr:row>
      <xdr:rowOff>59171</xdr:rowOff>
    </xdr:from>
    <xdr:to>
      <xdr:col>21</xdr:col>
      <xdr:colOff>464125</xdr:colOff>
      <xdr:row>30</xdr:row>
      <xdr:rowOff>30598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8BB42E-7749-470F-B4CE-D3346C358C06}"/>
            </a:ext>
          </a:extLst>
        </xdr:cNvPr>
        <xdr:cNvSpPr/>
      </xdr:nvSpPr>
      <xdr:spPr>
        <a:xfrm>
          <a:off x="7626637" y="4402571"/>
          <a:ext cx="5029488" cy="695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050" b="1">
              <a:solidFill>
                <a:schemeClr val="tx1"/>
              </a:solidFill>
              <a:latin typeface="+mn-lt"/>
              <a:ea typeface="+mn-ea"/>
              <a:cs typeface="+mn-cs"/>
            </a:rPr>
            <a:t>AVALIAR ESTATAIS INDEPENDENTES</a:t>
          </a:r>
        </a:p>
      </xdr:txBody>
    </xdr:sp>
    <xdr:clientData/>
  </xdr:twoCellAnchor>
  <xdr:twoCellAnchor>
    <xdr:from>
      <xdr:col>1</xdr:col>
      <xdr:colOff>383598</xdr:colOff>
      <xdr:row>8</xdr:row>
      <xdr:rowOff>11834</xdr:rowOff>
    </xdr:from>
    <xdr:to>
      <xdr:col>21</xdr:col>
      <xdr:colOff>358776</xdr:colOff>
      <xdr:row>18</xdr:row>
      <xdr:rowOff>28576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732191B3-4AF4-2BBD-8BB7-C574E02E3A9A}"/>
            </a:ext>
          </a:extLst>
        </xdr:cNvPr>
        <xdr:cNvSpPr txBox="1"/>
      </xdr:nvSpPr>
      <xdr:spPr>
        <a:xfrm>
          <a:off x="383598" y="1459634"/>
          <a:ext cx="12167178" cy="1826492"/>
        </a:xfrm>
        <a:prstGeom prst="rect">
          <a:avLst/>
        </a:prstGeom>
        <a:solidFill>
          <a:srgbClr val="EDF2F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0"/>
            <a:t>A</a:t>
          </a:r>
          <a:r>
            <a:rPr lang="pt-BR" sz="1600" b="0" baseline="0"/>
            <a:t> presente planilha tem como finalidade realizar a simulação da avaliação do PNTP para o exercício de 2026.</a:t>
          </a:r>
        </a:p>
        <a:p>
          <a:endParaRPr lang="pt-BR" sz="1600" b="0" baseline="0"/>
        </a:p>
        <a:p>
          <a:endParaRPr lang="pt-BR" sz="1600" b="0" baseline="0"/>
        </a:p>
        <a:p>
          <a:r>
            <a:rPr lang="pt-BR" sz="1600" b="0" baseline="0"/>
            <a:t>IMPORTANTE: Você só pode selecionar um ente de uma das planilhas. </a:t>
          </a:r>
          <a:r>
            <a:rPr lang="pt-BR" sz="1600" b="1" baseline="0"/>
            <a:t>Apenas uma das três matrizes deve  deve ter unidade selecionada</a:t>
          </a:r>
        </a:p>
        <a:p>
          <a:endParaRPr lang="pt-BR" sz="1600" b="1" baseline="0"/>
        </a:p>
        <a:p>
          <a:r>
            <a:rPr lang="pt-BR" sz="1600" b="0" baseline="0"/>
            <a:t>Mais informações sobre o PNTP podem ser consultadas em: </a:t>
          </a:r>
          <a:r>
            <a:rPr lang="pt-BR" sz="1600">
              <a:hlinkClick xmlns:r="http://schemas.openxmlformats.org/officeDocument/2006/relationships" r:id=""/>
            </a:rPr>
            <a:t>Programa Nacional de Transparência Pública - Tribunal de Contas do Estado do Piauí</a:t>
          </a:r>
          <a:endParaRPr lang="pt-BR" sz="1600" b="1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7</xdr:col>
      <xdr:colOff>411307</xdr:colOff>
      <xdr:row>42</xdr:row>
      <xdr:rowOff>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3FD57CED-0DBA-DF52-F1E3-9EDE8EB88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0"/>
          <a:ext cx="404812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123826</xdr:colOff>
      <xdr:row>0</xdr:row>
      <xdr:rowOff>152400</xdr:rowOff>
    </xdr:from>
    <xdr:to>
      <xdr:col>14</xdr:col>
      <xdr:colOff>152401</xdr:colOff>
      <xdr:row>5</xdr:row>
      <xdr:rowOff>104775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F63E6188-B43E-5213-84EE-D7949AC22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6" y="152400"/>
          <a:ext cx="3686175" cy="971550"/>
        </a:xfrm>
        <a:prstGeom prst="rect">
          <a:avLst/>
        </a:prstGeom>
      </xdr:spPr>
    </xdr:pic>
    <xdr:clientData/>
  </xdr:twoCellAnchor>
  <xdr:twoCellAnchor editAs="oneCell">
    <xdr:from>
      <xdr:col>4</xdr:col>
      <xdr:colOff>105492</xdr:colOff>
      <xdr:row>18</xdr:row>
      <xdr:rowOff>57150</xdr:rowOff>
    </xdr:from>
    <xdr:to>
      <xdr:col>5</xdr:col>
      <xdr:colOff>514350</xdr:colOff>
      <xdr:row>24</xdr:row>
      <xdr:rowOff>21648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39890-7900-4F8B-C650-F9D093410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4292" y="3314700"/>
          <a:ext cx="1018458" cy="1050348"/>
        </a:xfrm>
        <a:prstGeom prst="rect">
          <a:avLst/>
        </a:prstGeom>
      </xdr:spPr>
    </xdr:pic>
    <xdr:clientData/>
  </xdr:twoCellAnchor>
  <xdr:twoCellAnchor editAs="oneCell">
    <xdr:from>
      <xdr:col>10</xdr:col>
      <xdr:colOff>269874</xdr:colOff>
      <xdr:row>21</xdr:row>
      <xdr:rowOff>34925</xdr:rowOff>
    </xdr:from>
    <xdr:to>
      <xdr:col>11</xdr:col>
      <xdr:colOff>543361</xdr:colOff>
      <xdr:row>26</xdr:row>
      <xdr:rowOff>56573</xdr:rowOff>
    </xdr:to>
    <xdr:pic>
      <xdr:nvPicPr>
        <xdr:cNvPr id="6" name="Imagem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B01A3-49F2-4A91-70B2-B6D95D9D8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6274" y="3473450"/>
          <a:ext cx="883087" cy="926523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</xdr:colOff>
      <xdr:row>21</xdr:row>
      <xdr:rowOff>20050</xdr:rowOff>
    </xdr:from>
    <xdr:to>
      <xdr:col>18</xdr:col>
      <xdr:colOff>346074</xdr:colOff>
      <xdr:row>26</xdr:row>
      <xdr:rowOff>57151</xdr:rowOff>
    </xdr:to>
    <xdr:pic>
      <xdr:nvPicPr>
        <xdr:cNvPr id="12" name="Imagem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09F2B-2788-7105-0767-DC4275F55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759950" y="4182475"/>
          <a:ext cx="949324" cy="941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190499</xdr:colOff>
      <xdr:row>0</xdr:row>
      <xdr:rowOff>81643</xdr:rowOff>
    </xdr:from>
    <xdr:to>
      <xdr:col>6</xdr:col>
      <xdr:colOff>1193345</xdr:colOff>
      <xdr:row>0</xdr:row>
      <xdr:rowOff>1039890</xdr:rowOff>
    </xdr:to>
    <xdr:pic>
      <xdr:nvPicPr>
        <xdr:cNvPr id="6" name="Imagem 5" descr="Icone casa | Canv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8613B1-A731-4CB9-9E89-6F32696E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5428" y="81643"/>
          <a:ext cx="999671" cy="955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748392</xdr:colOff>
      <xdr:row>0</xdr:row>
      <xdr:rowOff>27215</xdr:rowOff>
    </xdr:from>
    <xdr:to>
      <xdr:col>7</xdr:col>
      <xdr:colOff>676274</xdr:colOff>
      <xdr:row>0</xdr:row>
      <xdr:rowOff>988637</xdr:rowOff>
    </xdr:to>
    <xdr:pic>
      <xdr:nvPicPr>
        <xdr:cNvPr id="3" name="Imagem 2" descr="Icone casa | Canv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A9B67-86B9-463D-AE17-329CE2EE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928" y="27215"/>
          <a:ext cx="1002846" cy="961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217715</xdr:colOff>
      <xdr:row>0</xdr:row>
      <xdr:rowOff>68035</xdr:rowOff>
    </xdr:from>
    <xdr:to>
      <xdr:col>6</xdr:col>
      <xdr:colOff>1217386</xdr:colOff>
      <xdr:row>0</xdr:row>
      <xdr:rowOff>1029457</xdr:rowOff>
    </xdr:to>
    <xdr:pic>
      <xdr:nvPicPr>
        <xdr:cNvPr id="3" name="Imagem 2" descr="Icone casa | Canv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25665-1EC8-47B9-ADAF-8A5B625A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7215" y="68035"/>
          <a:ext cx="999671" cy="961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5182A3-535D-4A53-9BFB-93575300E601}" name="Tabela2" displayName="Tabela2" ref="A1:E1048562" totalsRowShown="0">
  <autoFilter ref="A1:E1048562" xr:uid="{BD5182A3-535D-4A53-9BFB-93575300E601}"/>
  <sortState xmlns:xlrd2="http://schemas.microsoft.com/office/spreadsheetml/2017/richdata2" ref="A2:E456">
    <sortCondition ref="A1:A1048562"/>
  </sortState>
  <tableColumns count="5">
    <tableColumn id="1" xr3:uid="{6864FB25-AEBE-4C70-B044-92685CC376B9}" name="Unidade Gestora"/>
    <tableColumn id="2" xr3:uid="{9932C513-ED8B-408F-800A-087AD77C8A32}" name="Site"/>
    <tableColumn id="3" xr3:uid="{DB6F1322-E37F-4DC5-9E9D-4344316ABC0E}" name="Município"/>
    <tableColumn id="4" xr3:uid="{DCB2B73F-E12B-4F29-BBD1-58229C92ADDF}" name="Poder" dataDxfId="21"/>
    <tableColumn id="5" xr3:uid="{44FA189C-66CB-4AFD-AA9B-5AC88B48779F}" name="Esfera" dataDxfId="2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FBDD-DB36-41C6-899F-12D845D70A69}">
  <dimension ref="B1:V33"/>
  <sheetViews>
    <sheetView tabSelected="1" topLeftCell="B1" zoomScale="75" zoomScaleNormal="75" workbookViewId="0"/>
  </sheetViews>
  <sheetFormatPr defaultColWidth="0" defaultRowHeight="14.5" zeroHeight="1" x14ac:dyDescent="0.35"/>
  <cols>
    <col min="1" max="1" width="8.7265625" style="25" hidden="1" customWidth="1"/>
    <col min="2" max="22" width="8.7265625" style="60" customWidth="1"/>
    <col min="23" max="36" width="8.7265625" style="25" hidden="1" customWidth="1"/>
    <col min="37" max="16384" width="8.7265625" style="25" hidden="1"/>
  </cols>
  <sheetData>
    <row r="1" spans="8:22" s="25" customFormat="1" x14ac:dyDescent="0.35"/>
    <row r="2" spans="8:22" s="25" customFormat="1" ht="23.5" customHeight="1" x14ac:dyDescent="0.35">
      <c r="U2" s="272">
        <v>2026</v>
      </c>
      <c r="V2" s="272"/>
    </row>
    <row r="3" spans="8:22" s="25" customFormat="1" x14ac:dyDescent="0.35">
      <c r="U3" s="272"/>
      <c r="V3" s="272"/>
    </row>
    <row r="4" spans="8:22" s="25" customFormat="1" x14ac:dyDescent="0.35">
      <c r="U4" s="272"/>
      <c r="V4" s="272"/>
    </row>
    <row r="5" spans="8:22" s="25" customFormat="1" x14ac:dyDescent="0.35">
      <c r="H5"/>
    </row>
    <row r="6" spans="8:22" s="25" customFormat="1" x14ac:dyDescent="0.35"/>
    <row r="7" spans="8:22" s="25" customFormat="1" x14ac:dyDescent="0.35"/>
    <row r="8" spans="8:22" s="25" customFormat="1" x14ac:dyDescent="0.35"/>
    <row r="9" spans="8:22" s="25" customFormat="1" x14ac:dyDescent="0.35"/>
    <row r="10" spans="8:22" s="25" customFormat="1" x14ac:dyDescent="0.35"/>
    <row r="11" spans="8:22" s="25" customFormat="1" x14ac:dyDescent="0.35"/>
    <row r="12" spans="8:22" s="25" customFormat="1" x14ac:dyDescent="0.35"/>
    <row r="13" spans="8:22" s="25" customFormat="1" x14ac:dyDescent="0.35"/>
    <row r="14" spans="8:22" s="25" customFormat="1" x14ac:dyDescent="0.35"/>
    <row r="15" spans="8:22" s="25" customFormat="1" x14ac:dyDescent="0.35"/>
    <row r="16" spans="8:22" s="25" customFormat="1" x14ac:dyDescent="0.35"/>
    <row r="17" s="25" customFormat="1" x14ac:dyDescent="0.35"/>
    <row r="18" s="25" customFormat="1" x14ac:dyDescent="0.35"/>
    <row r="19" s="25" customFormat="1" x14ac:dyDescent="0.35"/>
    <row r="20" s="25" customFormat="1" x14ac:dyDescent="0.35"/>
    <row r="21" s="25" customFormat="1" x14ac:dyDescent="0.35"/>
    <row r="22" s="25" customFormat="1" x14ac:dyDescent="0.35"/>
    <row r="23" s="25" customFormat="1" x14ac:dyDescent="0.35"/>
    <row r="24" s="25" customFormat="1" x14ac:dyDescent="0.35"/>
    <row r="25" s="25" customFormat="1" x14ac:dyDescent="0.35"/>
    <row r="26" s="25" customFormat="1" x14ac:dyDescent="0.35"/>
    <row r="27" s="25" customFormat="1" x14ac:dyDescent="0.35"/>
    <row r="28" s="25" customFormat="1" x14ac:dyDescent="0.35"/>
    <row r="29" s="25" customFormat="1" x14ac:dyDescent="0.35"/>
    <row r="30" s="25" customFormat="1" x14ac:dyDescent="0.35"/>
    <row r="31" s="25" customFormat="1" x14ac:dyDescent="0.35"/>
    <row r="32" s="25" customFormat="1" x14ac:dyDescent="0.35"/>
    <row r="33" s="25" customFormat="1" x14ac:dyDescent="0.35"/>
  </sheetData>
  <mergeCells count="1">
    <mergeCell ref="U2:V4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"/>
  <sheetViews>
    <sheetView workbookViewId="0">
      <selection activeCell="E3" sqref="E3:L3"/>
    </sheetView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2">
    <tabColor theme="3" tint="0.39997558519241921"/>
  </sheetPr>
  <dimension ref="A1:F42"/>
  <sheetViews>
    <sheetView topLeftCell="A31" workbookViewId="0">
      <selection activeCell="F32" sqref="F32"/>
    </sheetView>
  </sheetViews>
  <sheetFormatPr defaultColWidth="0" defaultRowHeight="14.5" zeroHeight="1" x14ac:dyDescent="0.35"/>
  <cols>
    <col min="1" max="1" width="31.453125" customWidth="1"/>
    <col min="2" max="2" width="9.6328125" customWidth="1"/>
    <col min="3" max="3" width="28.36328125" bestFit="1" customWidth="1"/>
    <col min="4" max="4" width="19.36328125" bestFit="1" customWidth="1"/>
    <col min="5" max="5" width="13.6328125" bestFit="1" customWidth="1"/>
    <col min="6" max="6" width="16.36328125" bestFit="1" customWidth="1"/>
    <col min="7" max="16384" width="8.7265625" hidden="1"/>
  </cols>
  <sheetData>
    <row r="1" spans="1:5" hidden="1" x14ac:dyDescent="0.35">
      <c r="A1" t="s">
        <v>410</v>
      </c>
      <c r="B1" t="s">
        <v>160</v>
      </c>
      <c r="C1" t="s">
        <v>411</v>
      </c>
      <c r="D1" s="32">
        <v>0</v>
      </c>
      <c r="E1" t="s">
        <v>412</v>
      </c>
    </row>
    <row r="2" spans="1:5" hidden="1" x14ac:dyDescent="0.35">
      <c r="D2" s="32">
        <v>0.3</v>
      </c>
      <c r="E2" t="s">
        <v>413</v>
      </c>
    </row>
    <row r="3" spans="1:5" hidden="1" x14ac:dyDescent="0.35">
      <c r="A3" t="s">
        <v>165</v>
      </c>
      <c r="B3" t="s">
        <v>170</v>
      </c>
      <c r="C3" t="s">
        <v>414</v>
      </c>
      <c r="D3" s="33">
        <v>0.5</v>
      </c>
      <c r="E3" t="s">
        <v>415</v>
      </c>
    </row>
    <row r="4" spans="1:5" hidden="1" x14ac:dyDescent="0.35">
      <c r="A4" t="s">
        <v>162</v>
      </c>
      <c r="B4" t="s">
        <v>163</v>
      </c>
      <c r="C4" t="s">
        <v>416</v>
      </c>
      <c r="D4" s="33">
        <v>0.75</v>
      </c>
      <c r="E4" t="s">
        <v>417</v>
      </c>
    </row>
    <row r="5" spans="1:5" hidden="1" x14ac:dyDescent="0.35">
      <c r="A5" t="s">
        <v>166</v>
      </c>
      <c r="C5" t="s">
        <v>418</v>
      </c>
      <c r="E5" t="s">
        <v>419</v>
      </c>
    </row>
    <row r="6" spans="1:5" hidden="1" x14ac:dyDescent="0.35">
      <c r="A6" t="s">
        <v>168</v>
      </c>
      <c r="C6" t="s">
        <v>420</v>
      </c>
      <c r="D6" s="33">
        <v>0.75</v>
      </c>
      <c r="E6" t="s">
        <v>421</v>
      </c>
    </row>
    <row r="7" spans="1:5" hidden="1" x14ac:dyDescent="0.35">
      <c r="A7" t="s">
        <v>167</v>
      </c>
      <c r="C7" t="s">
        <v>422</v>
      </c>
      <c r="D7" s="33">
        <v>0.85</v>
      </c>
      <c r="E7" t="s">
        <v>423</v>
      </c>
    </row>
    <row r="8" spans="1:5" hidden="1" x14ac:dyDescent="0.35">
      <c r="A8" t="s">
        <v>164</v>
      </c>
      <c r="C8" t="s">
        <v>424</v>
      </c>
      <c r="D8" s="33">
        <v>0.95</v>
      </c>
      <c r="E8" t="s">
        <v>425</v>
      </c>
    </row>
    <row r="9" spans="1:5" hidden="1" x14ac:dyDescent="0.35">
      <c r="C9" t="s">
        <v>426</v>
      </c>
    </row>
    <row r="10" spans="1:5" hidden="1" x14ac:dyDescent="0.35">
      <c r="C10" t="s">
        <v>427</v>
      </c>
    </row>
    <row r="11" spans="1:5" hidden="1" x14ac:dyDescent="0.35">
      <c r="C11" t="s">
        <v>428</v>
      </c>
    </row>
    <row r="12" spans="1:5" hidden="1" x14ac:dyDescent="0.35">
      <c r="C12" t="s">
        <v>429</v>
      </c>
    </row>
    <row r="13" spans="1:5" hidden="1" x14ac:dyDescent="0.35">
      <c r="C13" t="s">
        <v>430</v>
      </c>
    </row>
    <row r="14" spans="1:5" hidden="1" x14ac:dyDescent="0.35">
      <c r="C14" t="s">
        <v>431</v>
      </c>
    </row>
    <row r="15" spans="1:5" hidden="1" x14ac:dyDescent="0.35">
      <c r="C15" t="s">
        <v>432</v>
      </c>
    </row>
    <row r="16" spans="1:5" hidden="1" x14ac:dyDescent="0.35">
      <c r="C16" t="s">
        <v>433</v>
      </c>
    </row>
    <row r="17" spans="1:6" hidden="1" x14ac:dyDescent="0.35">
      <c r="C17" t="s">
        <v>434</v>
      </c>
    </row>
    <row r="18" spans="1:6" hidden="1" x14ac:dyDescent="0.35">
      <c r="C18" t="s">
        <v>435</v>
      </c>
    </row>
    <row r="19" spans="1:6" hidden="1" x14ac:dyDescent="0.35">
      <c r="C19" t="s">
        <v>8</v>
      </c>
    </row>
    <row r="20" spans="1:6" hidden="1" x14ac:dyDescent="0.35">
      <c r="C20" t="s">
        <v>436</v>
      </c>
    </row>
    <row r="21" spans="1:6" hidden="1" x14ac:dyDescent="0.35">
      <c r="C21" t="s">
        <v>437</v>
      </c>
    </row>
    <row r="22" spans="1:6" hidden="1" x14ac:dyDescent="0.35">
      <c r="C22" t="s">
        <v>438</v>
      </c>
    </row>
    <row r="23" spans="1:6" hidden="1" x14ac:dyDescent="0.35">
      <c r="C23" t="s">
        <v>439</v>
      </c>
    </row>
    <row r="24" spans="1:6" hidden="1" x14ac:dyDescent="0.35">
      <c r="C24" t="s">
        <v>440</v>
      </c>
    </row>
    <row r="25" spans="1:6" hidden="1" x14ac:dyDescent="0.35">
      <c r="C25" t="s">
        <v>441</v>
      </c>
    </row>
    <row r="26" spans="1:6" hidden="1" x14ac:dyDescent="0.35">
      <c r="C26" t="s">
        <v>442</v>
      </c>
    </row>
    <row r="27" spans="1:6" hidden="1" x14ac:dyDescent="0.35">
      <c r="C27" t="s">
        <v>443</v>
      </c>
    </row>
    <row r="28" spans="1:6" hidden="1" x14ac:dyDescent="0.35">
      <c r="C28" t="s">
        <v>444</v>
      </c>
    </row>
    <row r="29" spans="1:6" hidden="1" x14ac:dyDescent="0.35">
      <c r="C29" t="s">
        <v>445</v>
      </c>
    </row>
    <row r="31" spans="1:6" x14ac:dyDescent="0.35">
      <c r="A31" s="2" t="s">
        <v>446</v>
      </c>
      <c r="B31" s="3"/>
      <c r="C31" s="42" t="s">
        <v>37</v>
      </c>
      <c r="D31" s="42" t="s">
        <v>40</v>
      </c>
      <c r="E31" s="42" t="s">
        <v>50</v>
      </c>
      <c r="F31" s="42" t="s">
        <v>447</v>
      </c>
    </row>
    <row r="32" spans="1:6" x14ac:dyDescent="0.35">
      <c r="A32" s="4" t="s">
        <v>156</v>
      </c>
      <c r="B32" s="5">
        <v>72</v>
      </c>
      <c r="C32" s="5">
        <v>7</v>
      </c>
      <c r="D32" s="5">
        <v>53</v>
      </c>
      <c r="E32" s="5">
        <v>12</v>
      </c>
      <c r="F32" s="5">
        <f>SUM('Todos os entes (exceto estatal)'!H13:H113)</f>
        <v>240</v>
      </c>
    </row>
    <row r="33" spans="1:6" x14ac:dyDescent="0.35">
      <c r="A33" s="43" t="s">
        <v>6202</v>
      </c>
      <c r="B33" s="6">
        <v>23</v>
      </c>
      <c r="C33" s="6">
        <v>4</v>
      </c>
      <c r="D33" s="6">
        <v>12</v>
      </c>
      <c r="E33" s="6">
        <v>7</v>
      </c>
      <c r="F33" s="6">
        <f>SUM('Todos os entes (exceto estatal)'!H118:H151)</f>
        <v>70.5</v>
      </c>
    </row>
    <row r="34" spans="1:6" ht="26" x14ac:dyDescent="0.35">
      <c r="A34" s="43" t="s">
        <v>6203</v>
      </c>
      <c r="B34" s="6">
        <v>1</v>
      </c>
      <c r="C34" s="6">
        <v>1</v>
      </c>
      <c r="D34" s="6">
        <v>0</v>
      </c>
      <c r="E34" s="6">
        <v>0</v>
      </c>
      <c r="F34" s="6">
        <v>64</v>
      </c>
    </row>
    <row r="35" spans="1:6" x14ac:dyDescent="0.35">
      <c r="A35" s="7" t="s">
        <v>409</v>
      </c>
      <c r="B35" s="8">
        <v>11</v>
      </c>
      <c r="C35" s="8">
        <v>0</v>
      </c>
      <c r="D35" s="8">
        <v>7</v>
      </c>
      <c r="E35" s="8">
        <v>4</v>
      </c>
      <c r="F35" s="8">
        <f>SUM('Todos os entes (exceto estatal)'!H158:H168)</f>
        <v>43.5</v>
      </c>
    </row>
    <row r="36" spans="1:6" x14ac:dyDescent="0.35">
      <c r="A36" s="13" t="s">
        <v>405</v>
      </c>
      <c r="B36" s="9">
        <v>6</v>
      </c>
      <c r="C36" s="14">
        <v>0</v>
      </c>
      <c r="D36" s="14">
        <v>3</v>
      </c>
      <c r="E36" s="14">
        <v>3</v>
      </c>
      <c r="F36" s="14">
        <f>SUM('Todos os entes (exceto estatal)'!H174:H179)</f>
        <v>22.5</v>
      </c>
    </row>
    <row r="37" spans="1:6" x14ac:dyDescent="0.35">
      <c r="A37" s="15" t="s">
        <v>406</v>
      </c>
      <c r="B37" s="10">
        <v>12</v>
      </c>
      <c r="C37" s="18">
        <v>0</v>
      </c>
      <c r="D37" s="18">
        <v>4</v>
      </c>
      <c r="E37" s="18">
        <v>8</v>
      </c>
      <c r="F37" s="18">
        <f>SUM('Todos os entes (exceto estatal)'!H185:H196)</f>
        <v>42</v>
      </c>
    </row>
    <row r="38" spans="1:6" x14ac:dyDescent="0.35">
      <c r="A38" s="16" t="s">
        <v>407</v>
      </c>
      <c r="B38" s="11">
        <v>4</v>
      </c>
      <c r="C38" s="19">
        <v>0</v>
      </c>
      <c r="D38" s="19">
        <v>3</v>
      </c>
      <c r="E38" s="19">
        <v>1</v>
      </c>
      <c r="F38" s="19">
        <f>SUM('Todos os entes (exceto estatal)'!H202:H205)</f>
        <v>16.5</v>
      </c>
    </row>
    <row r="39" spans="1:6" x14ac:dyDescent="0.35">
      <c r="A39" s="17" t="s">
        <v>408</v>
      </c>
      <c r="B39" s="12">
        <v>3</v>
      </c>
      <c r="C39" s="20">
        <v>0</v>
      </c>
      <c r="D39" s="20">
        <v>0</v>
      </c>
      <c r="E39" s="20">
        <v>3</v>
      </c>
      <c r="F39" s="20">
        <f>SUM('Todos os entes (exceto estatal)'!H211:H213)</f>
        <v>9</v>
      </c>
    </row>
    <row r="40" spans="1:6" x14ac:dyDescent="0.35">
      <c r="A40" s="53" t="s">
        <v>6204</v>
      </c>
      <c r="B40" s="54">
        <v>8</v>
      </c>
      <c r="C40" s="54">
        <v>0</v>
      </c>
      <c r="D40" s="54">
        <v>1</v>
      </c>
      <c r="E40" s="54">
        <v>7</v>
      </c>
      <c r="F40" s="54">
        <f>SUM('Todos os entes (exceto estatal)'!H212:H214)</f>
        <v>6</v>
      </c>
    </row>
    <row r="41" spans="1:6" x14ac:dyDescent="0.35">
      <c r="A41" s="55" t="s">
        <v>6205</v>
      </c>
      <c r="B41" s="56">
        <v>41</v>
      </c>
      <c r="C41" s="56">
        <v>0</v>
      </c>
      <c r="D41" s="56">
        <v>27</v>
      </c>
      <c r="E41" s="56">
        <v>14</v>
      </c>
      <c r="F41" s="56">
        <f>SUM('Todos os entes (exceto estatal)'!H213:H215)</f>
        <v>3</v>
      </c>
    </row>
    <row r="42" spans="1:6" x14ac:dyDescent="0.35">
      <c r="A42" s="57" t="s">
        <v>6206</v>
      </c>
      <c r="B42" s="57">
        <f>SUM(B32:B41)</f>
        <v>181</v>
      </c>
      <c r="C42" s="57">
        <f>SUM(C32:C41)</f>
        <v>12</v>
      </c>
      <c r="D42" s="57">
        <f t="shared" ref="D42:E42" si="0">SUM(D32:D41)</f>
        <v>110</v>
      </c>
      <c r="E42" s="57">
        <f t="shared" si="0"/>
        <v>59</v>
      </c>
      <c r="F42" s="57">
        <f>SUM('Todos os entes (exceto estatal)'!H214:H215)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/>
  <dimension ref="A1:E5571"/>
  <sheetViews>
    <sheetView workbookViewId="0">
      <selection activeCell="E3" sqref="E3:L3"/>
    </sheetView>
  </sheetViews>
  <sheetFormatPr defaultRowHeight="14.5" x14ac:dyDescent="0.35"/>
  <cols>
    <col min="1" max="5" width="29.90625" customWidth="1"/>
  </cols>
  <sheetData>
    <row r="1" spans="1:5" x14ac:dyDescent="0.35">
      <c r="A1" s="27" t="s">
        <v>448</v>
      </c>
      <c r="B1" s="27" t="s">
        <v>449</v>
      </c>
      <c r="C1" s="27" t="s">
        <v>450</v>
      </c>
      <c r="D1" s="27" t="s">
        <v>451</v>
      </c>
      <c r="E1" s="27" t="s">
        <v>452</v>
      </c>
    </row>
    <row r="2" spans="1:5" x14ac:dyDescent="0.35">
      <c r="A2" s="28">
        <v>11</v>
      </c>
      <c r="B2" s="28" t="s">
        <v>453</v>
      </c>
      <c r="C2" s="28" t="s">
        <v>439</v>
      </c>
      <c r="D2" s="28">
        <v>1100015</v>
      </c>
      <c r="E2" s="28" t="s">
        <v>454</v>
      </c>
    </row>
    <row r="3" spans="1:5" x14ac:dyDescent="0.35">
      <c r="A3" s="28">
        <v>11</v>
      </c>
      <c r="B3" s="28" t="s">
        <v>453</v>
      </c>
      <c r="C3" s="28" t="s">
        <v>439</v>
      </c>
      <c r="D3" s="28">
        <v>1100023</v>
      </c>
      <c r="E3" s="28" t="s">
        <v>455</v>
      </c>
    </row>
    <row r="4" spans="1:5" x14ac:dyDescent="0.35">
      <c r="A4" s="28">
        <v>11</v>
      </c>
      <c r="B4" s="28" t="s">
        <v>453</v>
      </c>
      <c r="C4" s="28" t="s">
        <v>439</v>
      </c>
      <c r="D4" s="28">
        <v>1100031</v>
      </c>
      <c r="E4" s="28" t="s">
        <v>456</v>
      </c>
    </row>
    <row r="5" spans="1:5" x14ac:dyDescent="0.35">
      <c r="A5" s="28">
        <v>11</v>
      </c>
      <c r="B5" s="28" t="s">
        <v>453</v>
      </c>
      <c r="C5" s="28" t="s">
        <v>439</v>
      </c>
      <c r="D5" s="28">
        <v>1100049</v>
      </c>
      <c r="E5" s="28" t="s">
        <v>457</v>
      </c>
    </row>
    <row r="6" spans="1:5" x14ac:dyDescent="0.35">
      <c r="A6" s="28">
        <v>11</v>
      </c>
      <c r="B6" s="28" t="s">
        <v>453</v>
      </c>
      <c r="C6" s="28" t="s">
        <v>439</v>
      </c>
      <c r="D6" s="28">
        <v>1100056</v>
      </c>
      <c r="E6" s="28" t="s">
        <v>458</v>
      </c>
    </row>
    <row r="7" spans="1:5" x14ac:dyDescent="0.35">
      <c r="A7" s="28">
        <v>11</v>
      </c>
      <c r="B7" s="28" t="s">
        <v>453</v>
      </c>
      <c r="C7" s="28" t="s">
        <v>439</v>
      </c>
      <c r="D7" s="28">
        <v>1100064</v>
      </c>
      <c r="E7" s="28" t="s">
        <v>459</v>
      </c>
    </row>
    <row r="8" spans="1:5" x14ac:dyDescent="0.35">
      <c r="A8" s="28">
        <v>11</v>
      </c>
      <c r="B8" s="28" t="s">
        <v>453</v>
      </c>
      <c r="C8" s="28" t="s">
        <v>439</v>
      </c>
      <c r="D8" s="28">
        <v>1100072</v>
      </c>
      <c r="E8" s="28" t="s">
        <v>460</v>
      </c>
    </row>
    <row r="9" spans="1:5" x14ac:dyDescent="0.35">
      <c r="A9" s="28">
        <v>11</v>
      </c>
      <c r="B9" s="28" t="s">
        <v>453</v>
      </c>
      <c r="C9" s="28" t="s">
        <v>439</v>
      </c>
      <c r="D9" s="28">
        <v>1100080</v>
      </c>
      <c r="E9" s="28" t="s">
        <v>461</v>
      </c>
    </row>
    <row r="10" spans="1:5" x14ac:dyDescent="0.35">
      <c r="A10" s="28">
        <v>11</v>
      </c>
      <c r="B10" s="28" t="s">
        <v>453</v>
      </c>
      <c r="C10" s="28" t="s">
        <v>439</v>
      </c>
      <c r="D10" s="28">
        <v>1100098</v>
      </c>
      <c r="E10" s="28" t="s">
        <v>462</v>
      </c>
    </row>
    <row r="11" spans="1:5" x14ac:dyDescent="0.35">
      <c r="A11" s="28">
        <v>11</v>
      </c>
      <c r="B11" s="28" t="s">
        <v>453</v>
      </c>
      <c r="C11" s="28" t="s">
        <v>439</v>
      </c>
      <c r="D11" s="28">
        <v>1100106</v>
      </c>
      <c r="E11" s="28" t="s">
        <v>463</v>
      </c>
    </row>
    <row r="12" spans="1:5" x14ac:dyDescent="0.35">
      <c r="A12" s="28">
        <v>11</v>
      </c>
      <c r="B12" s="28" t="s">
        <v>453</v>
      </c>
      <c r="C12" s="28" t="s">
        <v>439</v>
      </c>
      <c r="D12" s="28">
        <v>1100114</v>
      </c>
      <c r="E12" s="28" t="s">
        <v>464</v>
      </c>
    </row>
    <row r="13" spans="1:5" x14ac:dyDescent="0.35">
      <c r="A13" s="28">
        <v>11</v>
      </c>
      <c r="B13" s="28" t="s">
        <v>453</v>
      </c>
      <c r="C13" s="28" t="s">
        <v>439</v>
      </c>
      <c r="D13" s="28">
        <v>1100122</v>
      </c>
      <c r="E13" s="28" t="s">
        <v>465</v>
      </c>
    </row>
    <row r="14" spans="1:5" x14ac:dyDescent="0.35">
      <c r="A14" s="28">
        <v>11</v>
      </c>
      <c r="B14" s="28" t="s">
        <v>453</v>
      </c>
      <c r="C14" s="28" t="s">
        <v>439</v>
      </c>
      <c r="D14" s="28">
        <v>1100130</v>
      </c>
      <c r="E14" s="28" t="s">
        <v>466</v>
      </c>
    </row>
    <row r="15" spans="1:5" x14ac:dyDescent="0.35">
      <c r="A15" s="28">
        <v>11</v>
      </c>
      <c r="B15" s="28" t="s">
        <v>453</v>
      </c>
      <c r="C15" s="28" t="s">
        <v>439</v>
      </c>
      <c r="D15" s="28">
        <v>1100148</v>
      </c>
      <c r="E15" s="28" t="s">
        <v>467</v>
      </c>
    </row>
    <row r="16" spans="1:5" x14ac:dyDescent="0.35">
      <c r="A16" s="28">
        <v>11</v>
      </c>
      <c r="B16" s="28" t="s">
        <v>453</v>
      </c>
      <c r="C16" s="28" t="s">
        <v>439</v>
      </c>
      <c r="D16" s="28">
        <v>1100155</v>
      </c>
      <c r="E16" s="28" t="s">
        <v>468</v>
      </c>
    </row>
    <row r="17" spans="1:5" x14ac:dyDescent="0.35">
      <c r="A17" s="28">
        <v>11</v>
      </c>
      <c r="B17" s="28" t="s">
        <v>453</v>
      </c>
      <c r="C17" s="28" t="s">
        <v>439</v>
      </c>
      <c r="D17" s="28">
        <v>1100189</v>
      </c>
      <c r="E17" s="28" t="s">
        <v>469</v>
      </c>
    </row>
    <row r="18" spans="1:5" x14ac:dyDescent="0.35">
      <c r="A18" s="28">
        <v>11</v>
      </c>
      <c r="B18" s="28" t="s">
        <v>453</v>
      </c>
      <c r="C18" s="28" t="s">
        <v>439</v>
      </c>
      <c r="D18" s="28">
        <v>1100205</v>
      </c>
      <c r="E18" s="28" t="s">
        <v>470</v>
      </c>
    </row>
    <row r="19" spans="1:5" x14ac:dyDescent="0.35">
      <c r="A19" s="28">
        <v>11</v>
      </c>
      <c r="B19" s="28" t="s">
        <v>453</v>
      </c>
      <c r="C19" s="28" t="s">
        <v>439</v>
      </c>
      <c r="D19" s="28">
        <v>1100254</v>
      </c>
      <c r="E19" s="28" t="s">
        <v>471</v>
      </c>
    </row>
    <row r="20" spans="1:5" x14ac:dyDescent="0.35">
      <c r="A20" s="28">
        <v>11</v>
      </c>
      <c r="B20" s="28" t="s">
        <v>453</v>
      </c>
      <c r="C20" s="28" t="s">
        <v>439</v>
      </c>
      <c r="D20" s="28">
        <v>1100262</v>
      </c>
      <c r="E20" s="28" t="s">
        <v>472</v>
      </c>
    </row>
    <row r="21" spans="1:5" x14ac:dyDescent="0.35">
      <c r="A21" s="28">
        <v>11</v>
      </c>
      <c r="B21" s="28" t="s">
        <v>453</v>
      </c>
      <c r="C21" s="28" t="s">
        <v>439</v>
      </c>
      <c r="D21" s="28">
        <v>1100288</v>
      </c>
      <c r="E21" s="28" t="s">
        <v>473</v>
      </c>
    </row>
    <row r="22" spans="1:5" x14ac:dyDescent="0.35">
      <c r="A22" s="28">
        <v>11</v>
      </c>
      <c r="B22" s="28" t="s">
        <v>453</v>
      </c>
      <c r="C22" s="28" t="s">
        <v>439</v>
      </c>
      <c r="D22" s="28">
        <v>1100296</v>
      </c>
      <c r="E22" s="28" t="s">
        <v>474</v>
      </c>
    </row>
    <row r="23" spans="1:5" x14ac:dyDescent="0.35">
      <c r="A23" s="28">
        <v>11</v>
      </c>
      <c r="B23" s="28" t="s">
        <v>453</v>
      </c>
      <c r="C23" s="28" t="s">
        <v>439</v>
      </c>
      <c r="D23" s="28">
        <v>1100304</v>
      </c>
      <c r="E23" s="28" t="s">
        <v>475</v>
      </c>
    </row>
    <row r="24" spans="1:5" x14ac:dyDescent="0.35">
      <c r="A24" s="28">
        <v>11</v>
      </c>
      <c r="B24" s="28" t="s">
        <v>453</v>
      </c>
      <c r="C24" s="28" t="s">
        <v>439</v>
      </c>
      <c r="D24" s="28">
        <v>1100320</v>
      </c>
      <c r="E24" s="28" t="s">
        <v>476</v>
      </c>
    </row>
    <row r="25" spans="1:5" x14ac:dyDescent="0.35">
      <c r="A25" s="28">
        <v>11</v>
      </c>
      <c r="B25" s="28" t="s">
        <v>453</v>
      </c>
      <c r="C25" s="28" t="s">
        <v>439</v>
      </c>
      <c r="D25" s="28">
        <v>1100338</v>
      </c>
      <c r="E25" s="28" t="s">
        <v>477</v>
      </c>
    </row>
    <row r="26" spans="1:5" x14ac:dyDescent="0.35">
      <c r="A26" s="28">
        <v>11</v>
      </c>
      <c r="B26" s="28" t="s">
        <v>453</v>
      </c>
      <c r="C26" s="28" t="s">
        <v>439</v>
      </c>
      <c r="D26" s="28">
        <v>1100346</v>
      </c>
      <c r="E26" s="28" t="s">
        <v>478</v>
      </c>
    </row>
    <row r="27" spans="1:5" x14ac:dyDescent="0.35">
      <c r="A27" s="28">
        <v>11</v>
      </c>
      <c r="B27" s="28" t="s">
        <v>453</v>
      </c>
      <c r="C27" s="28" t="s">
        <v>439</v>
      </c>
      <c r="D27" s="28">
        <v>1100379</v>
      </c>
      <c r="E27" s="28" t="s">
        <v>479</v>
      </c>
    </row>
    <row r="28" spans="1:5" x14ac:dyDescent="0.35">
      <c r="A28" s="28">
        <v>11</v>
      </c>
      <c r="B28" s="28" t="s">
        <v>453</v>
      </c>
      <c r="C28" s="28" t="s">
        <v>439</v>
      </c>
      <c r="D28" s="28">
        <v>1100403</v>
      </c>
      <c r="E28" s="28" t="s">
        <v>480</v>
      </c>
    </row>
    <row r="29" spans="1:5" x14ac:dyDescent="0.35">
      <c r="A29" s="28">
        <v>11</v>
      </c>
      <c r="B29" s="28" t="s">
        <v>453</v>
      </c>
      <c r="C29" s="28" t="s">
        <v>439</v>
      </c>
      <c r="D29" s="28">
        <v>1100452</v>
      </c>
      <c r="E29" s="28" t="s">
        <v>481</v>
      </c>
    </row>
    <row r="30" spans="1:5" x14ac:dyDescent="0.35">
      <c r="A30" s="28">
        <v>11</v>
      </c>
      <c r="B30" s="28" t="s">
        <v>453</v>
      </c>
      <c r="C30" s="28" t="s">
        <v>439</v>
      </c>
      <c r="D30" s="28">
        <v>1100502</v>
      </c>
      <c r="E30" s="28" t="s">
        <v>482</v>
      </c>
    </row>
    <row r="31" spans="1:5" x14ac:dyDescent="0.35">
      <c r="A31" s="28">
        <v>11</v>
      </c>
      <c r="B31" s="28" t="s">
        <v>453</v>
      </c>
      <c r="C31" s="28" t="s">
        <v>439</v>
      </c>
      <c r="D31" s="28">
        <v>1100601</v>
      </c>
      <c r="E31" s="28" t="s">
        <v>483</v>
      </c>
    </row>
    <row r="32" spans="1:5" x14ac:dyDescent="0.35">
      <c r="A32" s="28">
        <v>11</v>
      </c>
      <c r="B32" s="28" t="s">
        <v>453</v>
      </c>
      <c r="C32" s="28" t="s">
        <v>439</v>
      </c>
      <c r="D32" s="28">
        <v>1100700</v>
      </c>
      <c r="E32" s="28" t="s">
        <v>484</v>
      </c>
    </row>
    <row r="33" spans="1:5" x14ac:dyDescent="0.35">
      <c r="A33" s="28">
        <v>11</v>
      </c>
      <c r="B33" s="28" t="s">
        <v>453</v>
      </c>
      <c r="C33" s="28" t="s">
        <v>439</v>
      </c>
      <c r="D33" s="28">
        <v>1100809</v>
      </c>
      <c r="E33" s="28" t="s">
        <v>485</v>
      </c>
    </row>
    <row r="34" spans="1:5" x14ac:dyDescent="0.35">
      <c r="A34" s="28">
        <v>11</v>
      </c>
      <c r="B34" s="28" t="s">
        <v>453</v>
      </c>
      <c r="C34" s="28" t="s">
        <v>439</v>
      </c>
      <c r="D34" s="28">
        <v>1100908</v>
      </c>
      <c r="E34" s="28" t="s">
        <v>486</v>
      </c>
    </row>
    <row r="35" spans="1:5" x14ac:dyDescent="0.35">
      <c r="A35" s="28">
        <v>11</v>
      </c>
      <c r="B35" s="28" t="s">
        <v>453</v>
      </c>
      <c r="C35" s="28" t="s">
        <v>439</v>
      </c>
      <c r="D35" s="28">
        <v>1100924</v>
      </c>
      <c r="E35" s="28" t="s">
        <v>487</v>
      </c>
    </row>
    <row r="36" spans="1:5" x14ac:dyDescent="0.35">
      <c r="A36" s="28">
        <v>11</v>
      </c>
      <c r="B36" s="28" t="s">
        <v>453</v>
      </c>
      <c r="C36" s="28" t="s">
        <v>439</v>
      </c>
      <c r="D36" s="28">
        <v>1100940</v>
      </c>
      <c r="E36" s="28" t="s">
        <v>488</v>
      </c>
    </row>
    <row r="37" spans="1:5" x14ac:dyDescent="0.35">
      <c r="A37" s="28">
        <v>11</v>
      </c>
      <c r="B37" s="28" t="s">
        <v>453</v>
      </c>
      <c r="C37" s="28" t="s">
        <v>439</v>
      </c>
      <c r="D37" s="28">
        <v>1101005</v>
      </c>
      <c r="E37" s="28" t="s">
        <v>489</v>
      </c>
    </row>
    <row r="38" spans="1:5" x14ac:dyDescent="0.35">
      <c r="A38" s="28">
        <v>11</v>
      </c>
      <c r="B38" s="28" t="s">
        <v>453</v>
      </c>
      <c r="C38" s="28" t="s">
        <v>439</v>
      </c>
      <c r="D38" s="28">
        <v>1101104</v>
      </c>
      <c r="E38" s="28" t="s">
        <v>490</v>
      </c>
    </row>
    <row r="39" spans="1:5" x14ac:dyDescent="0.35">
      <c r="A39" s="28">
        <v>11</v>
      </c>
      <c r="B39" s="28" t="s">
        <v>453</v>
      </c>
      <c r="C39" s="28" t="s">
        <v>439</v>
      </c>
      <c r="D39" s="28">
        <v>1101203</v>
      </c>
      <c r="E39" s="28" t="s">
        <v>491</v>
      </c>
    </row>
    <row r="40" spans="1:5" x14ac:dyDescent="0.35">
      <c r="A40" s="28">
        <v>11</v>
      </c>
      <c r="B40" s="28" t="s">
        <v>453</v>
      </c>
      <c r="C40" s="28" t="s">
        <v>439</v>
      </c>
      <c r="D40" s="28">
        <v>1101302</v>
      </c>
      <c r="E40" s="28" t="s">
        <v>492</v>
      </c>
    </row>
    <row r="41" spans="1:5" x14ac:dyDescent="0.35">
      <c r="A41" s="28">
        <v>11</v>
      </c>
      <c r="B41" s="28" t="s">
        <v>453</v>
      </c>
      <c r="C41" s="28" t="s">
        <v>439</v>
      </c>
      <c r="D41" s="28">
        <v>1101401</v>
      </c>
      <c r="E41" s="28" t="s">
        <v>493</v>
      </c>
    </row>
    <row r="42" spans="1:5" x14ac:dyDescent="0.35">
      <c r="A42" s="28">
        <v>11</v>
      </c>
      <c r="B42" s="28" t="s">
        <v>453</v>
      </c>
      <c r="C42" s="28" t="s">
        <v>439</v>
      </c>
      <c r="D42" s="28">
        <v>1101435</v>
      </c>
      <c r="E42" s="28" t="s">
        <v>494</v>
      </c>
    </row>
    <row r="43" spans="1:5" x14ac:dyDescent="0.35">
      <c r="A43" s="28">
        <v>11</v>
      </c>
      <c r="B43" s="28" t="s">
        <v>453</v>
      </c>
      <c r="C43" s="28" t="s">
        <v>439</v>
      </c>
      <c r="D43" s="28">
        <v>1101450</v>
      </c>
      <c r="E43" s="28" t="s">
        <v>495</v>
      </c>
    </row>
    <row r="44" spans="1:5" x14ac:dyDescent="0.35">
      <c r="A44" s="28">
        <v>11</v>
      </c>
      <c r="B44" s="28" t="s">
        <v>453</v>
      </c>
      <c r="C44" s="28" t="s">
        <v>439</v>
      </c>
      <c r="D44" s="28">
        <v>1101468</v>
      </c>
      <c r="E44" s="28" t="s">
        <v>496</v>
      </c>
    </row>
    <row r="45" spans="1:5" x14ac:dyDescent="0.35">
      <c r="A45" s="28">
        <v>11</v>
      </c>
      <c r="B45" s="28" t="s">
        <v>453</v>
      </c>
      <c r="C45" s="28" t="s">
        <v>439</v>
      </c>
      <c r="D45" s="28">
        <v>1101476</v>
      </c>
      <c r="E45" s="28" t="s">
        <v>497</v>
      </c>
    </row>
    <row r="46" spans="1:5" x14ac:dyDescent="0.35">
      <c r="A46" s="28">
        <v>11</v>
      </c>
      <c r="B46" s="28" t="s">
        <v>453</v>
      </c>
      <c r="C46" s="28" t="s">
        <v>439</v>
      </c>
      <c r="D46" s="28">
        <v>1101484</v>
      </c>
      <c r="E46" s="28" t="s">
        <v>498</v>
      </c>
    </row>
    <row r="47" spans="1:5" x14ac:dyDescent="0.35">
      <c r="A47" s="28">
        <v>11</v>
      </c>
      <c r="B47" s="28" t="s">
        <v>453</v>
      </c>
      <c r="C47" s="28" t="s">
        <v>439</v>
      </c>
      <c r="D47" s="28">
        <v>1101492</v>
      </c>
      <c r="E47" s="28" t="s">
        <v>499</v>
      </c>
    </row>
    <row r="48" spans="1:5" x14ac:dyDescent="0.35">
      <c r="A48" s="28">
        <v>11</v>
      </c>
      <c r="B48" s="28" t="s">
        <v>453</v>
      </c>
      <c r="C48" s="28" t="s">
        <v>439</v>
      </c>
      <c r="D48" s="28">
        <v>1101500</v>
      </c>
      <c r="E48" s="28" t="s">
        <v>500</v>
      </c>
    </row>
    <row r="49" spans="1:5" x14ac:dyDescent="0.35">
      <c r="A49" s="28">
        <v>11</v>
      </c>
      <c r="B49" s="28" t="s">
        <v>453</v>
      </c>
      <c r="C49" s="28" t="s">
        <v>439</v>
      </c>
      <c r="D49" s="28">
        <v>1101559</v>
      </c>
      <c r="E49" s="28" t="s">
        <v>501</v>
      </c>
    </row>
    <row r="50" spans="1:5" x14ac:dyDescent="0.35">
      <c r="A50" s="28">
        <v>11</v>
      </c>
      <c r="B50" s="28" t="s">
        <v>453</v>
      </c>
      <c r="C50" s="28" t="s">
        <v>439</v>
      </c>
      <c r="D50" s="28">
        <v>1101609</v>
      </c>
      <c r="E50" s="28" t="s">
        <v>502</v>
      </c>
    </row>
    <row r="51" spans="1:5" x14ac:dyDescent="0.35">
      <c r="A51" s="28">
        <v>11</v>
      </c>
      <c r="B51" s="28" t="s">
        <v>453</v>
      </c>
      <c r="C51" s="28" t="s">
        <v>439</v>
      </c>
      <c r="D51" s="28">
        <v>1101708</v>
      </c>
      <c r="E51" s="28" t="s">
        <v>503</v>
      </c>
    </row>
    <row r="52" spans="1:5" x14ac:dyDescent="0.35">
      <c r="A52" s="28">
        <v>11</v>
      </c>
      <c r="B52" s="28" t="s">
        <v>453</v>
      </c>
      <c r="C52" s="28" t="s">
        <v>439</v>
      </c>
      <c r="D52" s="28">
        <v>1101757</v>
      </c>
      <c r="E52" s="28" t="s">
        <v>504</v>
      </c>
    </row>
    <row r="53" spans="1:5" x14ac:dyDescent="0.35">
      <c r="A53" s="28">
        <v>11</v>
      </c>
      <c r="B53" s="28" t="s">
        <v>453</v>
      </c>
      <c r="C53" s="28" t="s">
        <v>439</v>
      </c>
      <c r="D53" s="28">
        <v>1101807</v>
      </c>
      <c r="E53" s="28" t="s">
        <v>505</v>
      </c>
    </row>
    <row r="54" spans="1:5" x14ac:dyDescent="0.35">
      <c r="A54" s="28">
        <v>12</v>
      </c>
      <c r="B54" s="28" t="s">
        <v>506</v>
      </c>
      <c r="C54" s="28" t="s">
        <v>414</v>
      </c>
      <c r="D54" s="28">
        <v>1200013</v>
      </c>
      <c r="E54" s="28" t="s">
        <v>507</v>
      </c>
    </row>
    <row r="55" spans="1:5" x14ac:dyDescent="0.35">
      <c r="A55" s="28">
        <v>12</v>
      </c>
      <c r="B55" s="28" t="s">
        <v>506</v>
      </c>
      <c r="C55" s="28" t="s">
        <v>414</v>
      </c>
      <c r="D55" s="28">
        <v>1200054</v>
      </c>
      <c r="E55" s="28" t="s">
        <v>508</v>
      </c>
    </row>
    <row r="56" spans="1:5" x14ac:dyDescent="0.35">
      <c r="A56" s="28">
        <v>12</v>
      </c>
      <c r="B56" s="28" t="s">
        <v>506</v>
      </c>
      <c r="C56" s="28" t="s">
        <v>414</v>
      </c>
      <c r="D56" s="28">
        <v>1200104</v>
      </c>
      <c r="E56" s="28" t="s">
        <v>509</v>
      </c>
    </row>
    <row r="57" spans="1:5" x14ac:dyDescent="0.35">
      <c r="A57" s="28">
        <v>12</v>
      </c>
      <c r="B57" s="28" t="s">
        <v>506</v>
      </c>
      <c r="C57" s="28" t="s">
        <v>414</v>
      </c>
      <c r="D57" s="28">
        <v>1200138</v>
      </c>
      <c r="E57" s="28" t="s">
        <v>510</v>
      </c>
    </row>
    <row r="58" spans="1:5" x14ac:dyDescent="0.35">
      <c r="A58" s="28">
        <v>12</v>
      </c>
      <c r="B58" s="28" t="s">
        <v>506</v>
      </c>
      <c r="C58" s="28" t="s">
        <v>414</v>
      </c>
      <c r="D58" s="28">
        <v>1200179</v>
      </c>
      <c r="E58" s="28" t="s">
        <v>511</v>
      </c>
    </row>
    <row r="59" spans="1:5" x14ac:dyDescent="0.35">
      <c r="A59" s="28">
        <v>12</v>
      </c>
      <c r="B59" s="28" t="s">
        <v>506</v>
      </c>
      <c r="C59" s="28" t="s">
        <v>414</v>
      </c>
      <c r="D59" s="28">
        <v>1200203</v>
      </c>
      <c r="E59" s="28" t="s">
        <v>512</v>
      </c>
    </row>
    <row r="60" spans="1:5" x14ac:dyDescent="0.35">
      <c r="A60" s="28">
        <v>12</v>
      </c>
      <c r="B60" s="28" t="s">
        <v>506</v>
      </c>
      <c r="C60" s="28" t="s">
        <v>414</v>
      </c>
      <c r="D60" s="28">
        <v>1200252</v>
      </c>
      <c r="E60" s="28" t="s">
        <v>513</v>
      </c>
    </row>
    <row r="61" spans="1:5" x14ac:dyDescent="0.35">
      <c r="A61" s="28">
        <v>12</v>
      </c>
      <c r="B61" s="28" t="s">
        <v>506</v>
      </c>
      <c r="C61" s="28" t="s">
        <v>414</v>
      </c>
      <c r="D61" s="28">
        <v>1200302</v>
      </c>
      <c r="E61" s="28" t="s">
        <v>514</v>
      </c>
    </row>
    <row r="62" spans="1:5" x14ac:dyDescent="0.35">
      <c r="A62" s="28">
        <v>12</v>
      </c>
      <c r="B62" s="28" t="s">
        <v>506</v>
      </c>
      <c r="C62" s="28" t="s">
        <v>414</v>
      </c>
      <c r="D62" s="28">
        <v>1200328</v>
      </c>
      <c r="E62" s="28" t="s">
        <v>515</v>
      </c>
    </row>
    <row r="63" spans="1:5" x14ac:dyDescent="0.35">
      <c r="A63" s="28">
        <v>12</v>
      </c>
      <c r="B63" s="28" t="s">
        <v>506</v>
      </c>
      <c r="C63" s="28" t="s">
        <v>414</v>
      </c>
      <c r="D63" s="28">
        <v>1200336</v>
      </c>
      <c r="E63" s="28" t="s">
        <v>516</v>
      </c>
    </row>
    <row r="64" spans="1:5" x14ac:dyDescent="0.35">
      <c r="A64" s="28">
        <v>12</v>
      </c>
      <c r="B64" s="28" t="s">
        <v>506</v>
      </c>
      <c r="C64" s="28" t="s">
        <v>414</v>
      </c>
      <c r="D64" s="28">
        <v>1200344</v>
      </c>
      <c r="E64" s="28" t="s">
        <v>517</v>
      </c>
    </row>
    <row r="65" spans="1:5" x14ac:dyDescent="0.35">
      <c r="A65" s="28">
        <v>12</v>
      </c>
      <c r="B65" s="28" t="s">
        <v>506</v>
      </c>
      <c r="C65" s="28" t="s">
        <v>414</v>
      </c>
      <c r="D65" s="28">
        <v>1200351</v>
      </c>
      <c r="E65" s="28" t="s">
        <v>518</v>
      </c>
    </row>
    <row r="66" spans="1:5" x14ac:dyDescent="0.35">
      <c r="A66" s="28">
        <v>12</v>
      </c>
      <c r="B66" s="28" t="s">
        <v>506</v>
      </c>
      <c r="C66" s="28" t="s">
        <v>414</v>
      </c>
      <c r="D66" s="28">
        <v>1200385</v>
      </c>
      <c r="E66" s="28" t="s">
        <v>519</v>
      </c>
    </row>
    <row r="67" spans="1:5" x14ac:dyDescent="0.35">
      <c r="A67" s="28">
        <v>12</v>
      </c>
      <c r="B67" s="28" t="s">
        <v>506</v>
      </c>
      <c r="C67" s="28" t="s">
        <v>414</v>
      </c>
      <c r="D67" s="28">
        <v>1200393</v>
      </c>
      <c r="E67" s="28" t="s">
        <v>520</v>
      </c>
    </row>
    <row r="68" spans="1:5" x14ac:dyDescent="0.35">
      <c r="A68" s="28">
        <v>12</v>
      </c>
      <c r="B68" s="28" t="s">
        <v>506</v>
      </c>
      <c r="C68" s="28" t="s">
        <v>414</v>
      </c>
      <c r="D68" s="28">
        <v>1200401</v>
      </c>
      <c r="E68" s="28" t="s">
        <v>521</v>
      </c>
    </row>
    <row r="69" spans="1:5" x14ac:dyDescent="0.35">
      <c r="A69" s="28">
        <v>12</v>
      </c>
      <c r="B69" s="28" t="s">
        <v>506</v>
      </c>
      <c r="C69" s="28" t="s">
        <v>414</v>
      </c>
      <c r="D69" s="28">
        <v>1200427</v>
      </c>
      <c r="E69" s="28" t="s">
        <v>522</v>
      </c>
    </row>
    <row r="70" spans="1:5" x14ac:dyDescent="0.35">
      <c r="A70" s="28">
        <v>12</v>
      </c>
      <c r="B70" s="28" t="s">
        <v>506</v>
      </c>
      <c r="C70" s="28" t="s">
        <v>414</v>
      </c>
      <c r="D70" s="28">
        <v>1200435</v>
      </c>
      <c r="E70" s="28" t="s">
        <v>523</v>
      </c>
    </row>
    <row r="71" spans="1:5" x14ac:dyDescent="0.35">
      <c r="A71" s="28">
        <v>12</v>
      </c>
      <c r="B71" s="28" t="s">
        <v>506</v>
      </c>
      <c r="C71" s="28" t="s">
        <v>414</v>
      </c>
      <c r="D71" s="28">
        <v>1200450</v>
      </c>
      <c r="E71" s="28" t="s">
        <v>524</v>
      </c>
    </row>
    <row r="72" spans="1:5" x14ac:dyDescent="0.35">
      <c r="A72" s="28">
        <v>12</v>
      </c>
      <c r="B72" s="28" t="s">
        <v>506</v>
      </c>
      <c r="C72" s="28" t="s">
        <v>414</v>
      </c>
      <c r="D72" s="28">
        <v>1200500</v>
      </c>
      <c r="E72" s="28" t="s">
        <v>525</v>
      </c>
    </row>
    <row r="73" spans="1:5" x14ac:dyDescent="0.35">
      <c r="A73" s="28">
        <v>12</v>
      </c>
      <c r="B73" s="28" t="s">
        <v>506</v>
      </c>
      <c r="C73" s="28" t="s">
        <v>414</v>
      </c>
      <c r="D73" s="28">
        <v>1200609</v>
      </c>
      <c r="E73" s="28" t="s">
        <v>526</v>
      </c>
    </row>
    <row r="74" spans="1:5" x14ac:dyDescent="0.35">
      <c r="A74" s="28">
        <v>12</v>
      </c>
      <c r="B74" s="28" t="s">
        <v>506</v>
      </c>
      <c r="C74" s="28" t="s">
        <v>414</v>
      </c>
      <c r="D74" s="28">
        <v>1200708</v>
      </c>
      <c r="E74" s="28" t="s">
        <v>527</v>
      </c>
    </row>
    <row r="75" spans="1:5" x14ac:dyDescent="0.35">
      <c r="A75" s="28">
        <v>12</v>
      </c>
      <c r="B75" s="28" t="s">
        <v>506</v>
      </c>
      <c r="C75" s="28" t="s">
        <v>414</v>
      </c>
      <c r="D75" s="28">
        <v>1200807</v>
      </c>
      <c r="E75" s="28" t="s">
        <v>528</v>
      </c>
    </row>
    <row r="76" spans="1:5" x14ac:dyDescent="0.35">
      <c r="A76" s="28">
        <v>13</v>
      </c>
      <c r="B76" s="28" t="s">
        <v>529</v>
      </c>
      <c r="C76" s="28" t="s">
        <v>420</v>
      </c>
      <c r="D76" s="28">
        <v>1300029</v>
      </c>
      <c r="E76" s="28" t="s">
        <v>530</v>
      </c>
    </row>
    <row r="77" spans="1:5" x14ac:dyDescent="0.35">
      <c r="A77" s="28">
        <v>13</v>
      </c>
      <c r="B77" s="28" t="s">
        <v>529</v>
      </c>
      <c r="C77" s="28" t="s">
        <v>420</v>
      </c>
      <c r="D77" s="28">
        <v>1300060</v>
      </c>
      <c r="E77" s="28" t="s">
        <v>531</v>
      </c>
    </row>
    <row r="78" spans="1:5" x14ac:dyDescent="0.35">
      <c r="A78" s="28">
        <v>13</v>
      </c>
      <c r="B78" s="28" t="s">
        <v>529</v>
      </c>
      <c r="C78" s="28" t="s">
        <v>420</v>
      </c>
      <c r="D78" s="28">
        <v>1300086</v>
      </c>
      <c r="E78" s="28" t="s">
        <v>532</v>
      </c>
    </row>
    <row r="79" spans="1:5" x14ac:dyDescent="0.35">
      <c r="A79" s="28">
        <v>13</v>
      </c>
      <c r="B79" s="28" t="s">
        <v>529</v>
      </c>
      <c r="C79" s="28" t="s">
        <v>420</v>
      </c>
      <c r="D79" s="28">
        <v>1300102</v>
      </c>
      <c r="E79" s="28" t="s">
        <v>533</v>
      </c>
    </row>
    <row r="80" spans="1:5" x14ac:dyDescent="0.35">
      <c r="A80" s="28">
        <v>13</v>
      </c>
      <c r="B80" s="28" t="s">
        <v>529</v>
      </c>
      <c r="C80" s="28" t="s">
        <v>420</v>
      </c>
      <c r="D80" s="28">
        <v>1300144</v>
      </c>
      <c r="E80" s="28" t="s">
        <v>534</v>
      </c>
    </row>
    <row r="81" spans="1:5" x14ac:dyDescent="0.35">
      <c r="A81" s="28">
        <v>13</v>
      </c>
      <c r="B81" s="28" t="s">
        <v>529</v>
      </c>
      <c r="C81" s="28" t="s">
        <v>420</v>
      </c>
      <c r="D81" s="28">
        <v>1300201</v>
      </c>
      <c r="E81" s="28" t="s">
        <v>535</v>
      </c>
    </row>
    <row r="82" spans="1:5" x14ac:dyDescent="0.35">
      <c r="A82" s="28">
        <v>13</v>
      </c>
      <c r="B82" s="28" t="s">
        <v>529</v>
      </c>
      <c r="C82" s="28" t="s">
        <v>420</v>
      </c>
      <c r="D82" s="28">
        <v>1300300</v>
      </c>
      <c r="E82" s="28" t="s">
        <v>536</v>
      </c>
    </row>
    <row r="83" spans="1:5" x14ac:dyDescent="0.35">
      <c r="A83" s="28">
        <v>13</v>
      </c>
      <c r="B83" s="28" t="s">
        <v>529</v>
      </c>
      <c r="C83" s="28" t="s">
        <v>420</v>
      </c>
      <c r="D83" s="28">
        <v>1300409</v>
      </c>
      <c r="E83" s="28" t="s">
        <v>537</v>
      </c>
    </row>
    <row r="84" spans="1:5" x14ac:dyDescent="0.35">
      <c r="A84" s="28">
        <v>13</v>
      </c>
      <c r="B84" s="28" t="s">
        <v>529</v>
      </c>
      <c r="C84" s="28" t="s">
        <v>420</v>
      </c>
      <c r="D84" s="28">
        <v>1300508</v>
      </c>
      <c r="E84" s="28" t="s">
        <v>538</v>
      </c>
    </row>
    <row r="85" spans="1:5" x14ac:dyDescent="0.35">
      <c r="A85" s="28">
        <v>13</v>
      </c>
      <c r="B85" s="28" t="s">
        <v>529</v>
      </c>
      <c r="C85" s="28" t="s">
        <v>420</v>
      </c>
      <c r="D85" s="28">
        <v>1300607</v>
      </c>
      <c r="E85" s="28" t="s">
        <v>539</v>
      </c>
    </row>
    <row r="86" spans="1:5" x14ac:dyDescent="0.35">
      <c r="A86" s="28">
        <v>13</v>
      </c>
      <c r="B86" s="28" t="s">
        <v>529</v>
      </c>
      <c r="C86" s="28" t="s">
        <v>420</v>
      </c>
      <c r="D86" s="28">
        <v>1300631</v>
      </c>
      <c r="E86" s="28" t="s">
        <v>540</v>
      </c>
    </row>
    <row r="87" spans="1:5" x14ac:dyDescent="0.35">
      <c r="A87" s="28">
        <v>13</v>
      </c>
      <c r="B87" s="28" t="s">
        <v>529</v>
      </c>
      <c r="C87" s="28" t="s">
        <v>420</v>
      </c>
      <c r="D87" s="28">
        <v>1300680</v>
      </c>
      <c r="E87" s="28" t="s">
        <v>541</v>
      </c>
    </row>
    <row r="88" spans="1:5" x14ac:dyDescent="0.35">
      <c r="A88" s="28">
        <v>13</v>
      </c>
      <c r="B88" s="28" t="s">
        <v>529</v>
      </c>
      <c r="C88" s="28" t="s">
        <v>420</v>
      </c>
      <c r="D88" s="28">
        <v>1300706</v>
      </c>
      <c r="E88" s="28" t="s">
        <v>542</v>
      </c>
    </row>
    <row r="89" spans="1:5" x14ac:dyDescent="0.35">
      <c r="A89" s="28">
        <v>13</v>
      </c>
      <c r="B89" s="28" t="s">
        <v>529</v>
      </c>
      <c r="C89" s="28" t="s">
        <v>420</v>
      </c>
      <c r="D89" s="28">
        <v>1300805</v>
      </c>
      <c r="E89" s="28" t="s">
        <v>543</v>
      </c>
    </row>
    <row r="90" spans="1:5" x14ac:dyDescent="0.35">
      <c r="A90" s="28">
        <v>13</v>
      </c>
      <c r="B90" s="28" t="s">
        <v>529</v>
      </c>
      <c r="C90" s="28" t="s">
        <v>420</v>
      </c>
      <c r="D90" s="28">
        <v>1300839</v>
      </c>
      <c r="E90" s="28" t="s">
        <v>544</v>
      </c>
    </row>
    <row r="91" spans="1:5" x14ac:dyDescent="0.35">
      <c r="A91" s="28">
        <v>13</v>
      </c>
      <c r="B91" s="28" t="s">
        <v>529</v>
      </c>
      <c r="C91" s="28" t="s">
        <v>420</v>
      </c>
      <c r="D91" s="28">
        <v>1300904</v>
      </c>
      <c r="E91" s="28" t="s">
        <v>545</v>
      </c>
    </row>
    <row r="92" spans="1:5" x14ac:dyDescent="0.35">
      <c r="A92" s="28">
        <v>13</v>
      </c>
      <c r="B92" s="28" t="s">
        <v>529</v>
      </c>
      <c r="C92" s="28" t="s">
        <v>420</v>
      </c>
      <c r="D92" s="28">
        <v>1301001</v>
      </c>
      <c r="E92" s="28" t="s">
        <v>546</v>
      </c>
    </row>
    <row r="93" spans="1:5" x14ac:dyDescent="0.35">
      <c r="A93" s="28">
        <v>13</v>
      </c>
      <c r="B93" s="28" t="s">
        <v>529</v>
      </c>
      <c r="C93" s="28" t="s">
        <v>420</v>
      </c>
      <c r="D93" s="28">
        <v>1301100</v>
      </c>
      <c r="E93" s="28" t="s">
        <v>547</v>
      </c>
    </row>
    <row r="94" spans="1:5" x14ac:dyDescent="0.35">
      <c r="A94" s="28">
        <v>13</v>
      </c>
      <c r="B94" s="28" t="s">
        <v>529</v>
      </c>
      <c r="C94" s="28" t="s">
        <v>420</v>
      </c>
      <c r="D94" s="28">
        <v>1301159</v>
      </c>
      <c r="E94" s="28" t="s">
        <v>548</v>
      </c>
    </row>
    <row r="95" spans="1:5" x14ac:dyDescent="0.35">
      <c r="A95" s="28">
        <v>13</v>
      </c>
      <c r="B95" s="28" t="s">
        <v>529</v>
      </c>
      <c r="C95" s="28" t="s">
        <v>420</v>
      </c>
      <c r="D95" s="28">
        <v>1301209</v>
      </c>
      <c r="E95" s="28" t="s">
        <v>549</v>
      </c>
    </row>
    <row r="96" spans="1:5" x14ac:dyDescent="0.35">
      <c r="A96" s="28">
        <v>13</v>
      </c>
      <c r="B96" s="28" t="s">
        <v>529</v>
      </c>
      <c r="C96" s="28" t="s">
        <v>420</v>
      </c>
      <c r="D96" s="28">
        <v>1301308</v>
      </c>
      <c r="E96" s="28" t="s">
        <v>550</v>
      </c>
    </row>
    <row r="97" spans="1:5" x14ac:dyDescent="0.35">
      <c r="A97" s="28">
        <v>13</v>
      </c>
      <c r="B97" s="28" t="s">
        <v>529</v>
      </c>
      <c r="C97" s="28" t="s">
        <v>420</v>
      </c>
      <c r="D97" s="28">
        <v>1301407</v>
      </c>
      <c r="E97" s="28" t="s">
        <v>551</v>
      </c>
    </row>
    <row r="98" spans="1:5" x14ac:dyDescent="0.35">
      <c r="A98" s="28">
        <v>13</v>
      </c>
      <c r="B98" s="28" t="s">
        <v>529</v>
      </c>
      <c r="C98" s="28" t="s">
        <v>420</v>
      </c>
      <c r="D98" s="28">
        <v>1301506</v>
      </c>
      <c r="E98" s="28" t="s">
        <v>552</v>
      </c>
    </row>
    <row r="99" spans="1:5" x14ac:dyDescent="0.35">
      <c r="A99" s="28">
        <v>13</v>
      </c>
      <c r="B99" s="28" t="s">
        <v>529</v>
      </c>
      <c r="C99" s="28" t="s">
        <v>420</v>
      </c>
      <c r="D99" s="28">
        <v>1301605</v>
      </c>
      <c r="E99" s="28" t="s">
        <v>553</v>
      </c>
    </row>
    <row r="100" spans="1:5" x14ac:dyDescent="0.35">
      <c r="A100" s="28">
        <v>13</v>
      </c>
      <c r="B100" s="28" t="s">
        <v>529</v>
      </c>
      <c r="C100" s="28" t="s">
        <v>420</v>
      </c>
      <c r="D100" s="28">
        <v>1301654</v>
      </c>
      <c r="E100" s="28" t="s">
        <v>554</v>
      </c>
    </row>
    <row r="101" spans="1:5" x14ac:dyDescent="0.35">
      <c r="A101" s="28">
        <v>13</v>
      </c>
      <c r="B101" s="28" t="s">
        <v>529</v>
      </c>
      <c r="C101" s="28" t="s">
        <v>420</v>
      </c>
      <c r="D101" s="28">
        <v>1301704</v>
      </c>
      <c r="E101" s="28" t="s">
        <v>555</v>
      </c>
    </row>
    <row r="102" spans="1:5" x14ac:dyDescent="0.35">
      <c r="A102" s="28">
        <v>13</v>
      </c>
      <c r="B102" s="28" t="s">
        <v>529</v>
      </c>
      <c r="C102" s="28" t="s">
        <v>420</v>
      </c>
      <c r="D102" s="28">
        <v>1301803</v>
      </c>
      <c r="E102" s="28" t="s">
        <v>556</v>
      </c>
    </row>
    <row r="103" spans="1:5" x14ac:dyDescent="0.35">
      <c r="A103" s="28">
        <v>13</v>
      </c>
      <c r="B103" s="28" t="s">
        <v>529</v>
      </c>
      <c r="C103" s="28" t="s">
        <v>420</v>
      </c>
      <c r="D103" s="28">
        <v>1301852</v>
      </c>
      <c r="E103" s="28" t="s">
        <v>557</v>
      </c>
    </row>
    <row r="104" spans="1:5" x14ac:dyDescent="0.35">
      <c r="A104" s="28">
        <v>13</v>
      </c>
      <c r="B104" s="28" t="s">
        <v>529</v>
      </c>
      <c r="C104" s="28" t="s">
        <v>420</v>
      </c>
      <c r="D104" s="28">
        <v>1301902</v>
      </c>
      <c r="E104" s="28" t="s">
        <v>558</v>
      </c>
    </row>
    <row r="105" spans="1:5" x14ac:dyDescent="0.35">
      <c r="A105" s="28">
        <v>13</v>
      </c>
      <c r="B105" s="28" t="s">
        <v>529</v>
      </c>
      <c r="C105" s="28" t="s">
        <v>420</v>
      </c>
      <c r="D105" s="28">
        <v>1301951</v>
      </c>
      <c r="E105" s="28" t="s">
        <v>559</v>
      </c>
    </row>
    <row r="106" spans="1:5" x14ac:dyDescent="0.35">
      <c r="A106" s="28">
        <v>13</v>
      </c>
      <c r="B106" s="28" t="s">
        <v>529</v>
      </c>
      <c r="C106" s="28" t="s">
        <v>420</v>
      </c>
      <c r="D106" s="28">
        <v>1302009</v>
      </c>
      <c r="E106" s="28" t="s">
        <v>560</v>
      </c>
    </row>
    <row r="107" spans="1:5" x14ac:dyDescent="0.35">
      <c r="A107" s="28">
        <v>13</v>
      </c>
      <c r="B107" s="28" t="s">
        <v>529</v>
      </c>
      <c r="C107" s="28" t="s">
        <v>420</v>
      </c>
      <c r="D107" s="28">
        <v>1302108</v>
      </c>
      <c r="E107" s="28" t="s">
        <v>561</v>
      </c>
    </row>
    <row r="108" spans="1:5" x14ac:dyDescent="0.35">
      <c r="A108" s="28">
        <v>13</v>
      </c>
      <c r="B108" s="28" t="s">
        <v>529</v>
      </c>
      <c r="C108" s="28" t="s">
        <v>420</v>
      </c>
      <c r="D108" s="28">
        <v>1302207</v>
      </c>
      <c r="E108" s="28" t="s">
        <v>562</v>
      </c>
    </row>
    <row r="109" spans="1:5" x14ac:dyDescent="0.35">
      <c r="A109" s="28">
        <v>13</v>
      </c>
      <c r="B109" s="28" t="s">
        <v>529</v>
      </c>
      <c r="C109" s="28" t="s">
        <v>420</v>
      </c>
      <c r="D109" s="28">
        <v>1302306</v>
      </c>
      <c r="E109" s="28" t="s">
        <v>563</v>
      </c>
    </row>
    <row r="110" spans="1:5" x14ac:dyDescent="0.35">
      <c r="A110" s="28">
        <v>13</v>
      </c>
      <c r="B110" s="28" t="s">
        <v>529</v>
      </c>
      <c r="C110" s="28" t="s">
        <v>420</v>
      </c>
      <c r="D110" s="28">
        <v>1302405</v>
      </c>
      <c r="E110" s="28" t="s">
        <v>564</v>
      </c>
    </row>
    <row r="111" spans="1:5" x14ac:dyDescent="0.35">
      <c r="A111" s="28">
        <v>13</v>
      </c>
      <c r="B111" s="28" t="s">
        <v>529</v>
      </c>
      <c r="C111" s="28" t="s">
        <v>420</v>
      </c>
      <c r="D111" s="28">
        <v>1302504</v>
      </c>
      <c r="E111" s="28" t="s">
        <v>565</v>
      </c>
    </row>
    <row r="112" spans="1:5" x14ac:dyDescent="0.35">
      <c r="A112" s="28">
        <v>13</v>
      </c>
      <c r="B112" s="28" t="s">
        <v>529</v>
      </c>
      <c r="C112" s="28" t="s">
        <v>420</v>
      </c>
      <c r="D112" s="28">
        <v>1302553</v>
      </c>
      <c r="E112" s="28" t="s">
        <v>566</v>
      </c>
    </row>
    <row r="113" spans="1:5" x14ac:dyDescent="0.35">
      <c r="A113" s="28">
        <v>13</v>
      </c>
      <c r="B113" s="28" t="s">
        <v>529</v>
      </c>
      <c r="C113" s="28" t="s">
        <v>420</v>
      </c>
      <c r="D113" s="28">
        <v>1302603</v>
      </c>
      <c r="E113" s="28" t="s">
        <v>567</v>
      </c>
    </row>
    <row r="114" spans="1:5" x14ac:dyDescent="0.35">
      <c r="A114" s="28">
        <v>13</v>
      </c>
      <c r="B114" s="28" t="s">
        <v>529</v>
      </c>
      <c r="C114" s="28" t="s">
        <v>420</v>
      </c>
      <c r="D114" s="28">
        <v>1302702</v>
      </c>
      <c r="E114" s="28" t="s">
        <v>568</v>
      </c>
    </row>
    <row r="115" spans="1:5" x14ac:dyDescent="0.35">
      <c r="A115" s="28">
        <v>13</v>
      </c>
      <c r="B115" s="28" t="s">
        <v>529</v>
      </c>
      <c r="C115" s="28" t="s">
        <v>420</v>
      </c>
      <c r="D115" s="28">
        <v>1302801</v>
      </c>
      <c r="E115" s="28" t="s">
        <v>569</v>
      </c>
    </row>
    <row r="116" spans="1:5" x14ac:dyDescent="0.35">
      <c r="A116" s="28">
        <v>13</v>
      </c>
      <c r="B116" s="28" t="s">
        <v>529</v>
      </c>
      <c r="C116" s="28" t="s">
        <v>420</v>
      </c>
      <c r="D116" s="28">
        <v>1302900</v>
      </c>
      <c r="E116" s="28" t="s">
        <v>570</v>
      </c>
    </row>
    <row r="117" spans="1:5" x14ac:dyDescent="0.35">
      <c r="A117" s="28">
        <v>13</v>
      </c>
      <c r="B117" s="28" t="s">
        <v>529</v>
      </c>
      <c r="C117" s="28" t="s">
        <v>420</v>
      </c>
      <c r="D117" s="28">
        <v>1303007</v>
      </c>
      <c r="E117" s="28" t="s">
        <v>571</v>
      </c>
    </row>
    <row r="118" spans="1:5" x14ac:dyDescent="0.35">
      <c r="A118" s="28">
        <v>13</v>
      </c>
      <c r="B118" s="28" t="s">
        <v>529</v>
      </c>
      <c r="C118" s="28" t="s">
        <v>420</v>
      </c>
      <c r="D118" s="28">
        <v>1303106</v>
      </c>
      <c r="E118" s="28" t="s">
        <v>572</v>
      </c>
    </row>
    <row r="119" spans="1:5" x14ac:dyDescent="0.35">
      <c r="A119" s="28">
        <v>13</v>
      </c>
      <c r="B119" s="28" t="s">
        <v>529</v>
      </c>
      <c r="C119" s="28" t="s">
        <v>420</v>
      </c>
      <c r="D119" s="28">
        <v>1303205</v>
      </c>
      <c r="E119" s="28" t="s">
        <v>573</v>
      </c>
    </row>
    <row r="120" spans="1:5" x14ac:dyDescent="0.35">
      <c r="A120" s="28">
        <v>13</v>
      </c>
      <c r="B120" s="28" t="s">
        <v>529</v>
      </c>
      <c r="C120" s="28" t="s">
        <v>420</v>
      </c>
      <c r="D120" s="28">
        <v>1303304</v>
      </c>
      <c r="E120" s="28" t="s">
        <v>574</v>
      </c>
    </row>
    <row r="121" spans="1:5" x14ac:dyDescent="0.35">
      <c r="A121" s="28">
        <v>13</v>
      </c>
      <c r="B121" s="28" t="s">
        <v>529</v>
      </c>
      <c r="C121" s="28" t="s">
        <v>420</v>
      </c>
      <c r="D121" s="28">
        <v>1303403</v>
      </c>
      <c r="E121" s="28" t="s">
        <v>575</v>
      </c>
    </row>
    <row r="122" spans="1:5" x14ac:dyDescent="0.35">
      <c r="A122" s="28">
        <v>13</v>
      </c>
      <c r="B122" s="28" t="s">
        <v>529</v>
      </c>
      <c r="C122" s="28" t="s">
        <v>420</v>
      </c>
      <c r="D122" s="28">
        <v>1303502</v>
      </c>
      <c r="E122" s="28" t="s">
        <v>576</v>
      </c>
    </row>
    <row r="123" spans="1:5" x14ac:dyDescent="0.35">
      <c r="A123" s="28">
        <v>13</v>
      </c>
      <c r="B123" s="28" t="s">
        <v>529</v>
      </c>
      <c r="C123" s="28" t="s">
        <v>420</v>
      </c>
      <c r="D123" s="28">
        <v>1303536</v>
      </c>
      <c r="E123" s="28" t="s">
        <v>577</v>
      </c>
    </row>
    <row r="124" spans="1:5" x14ac:dyDescent="0.35">
      <c r="A124" s="28">
        <v>13</v>
      </c>
      <c r="B124" s="28" t="s">
        <v>529</v>
      </c>
      <c r="C124" s="28" t="s">
        <v>420</v>
      </c>
      <c r="D124" s="28">
        <v>1303569</v>
      </c>
      <c r="E124" s="28" t="s">
        <v>578</v>
      </c>
    </row>
    <row r="125" spans="1:5" x14ac:dyDescent="0.35">
      <c r="A125" s="28">
        <v>13</v>
      </c>
      <c r="B125" s="28" t="s">
        <v>529</v>
      </c>
      <c r="C125" s="28" t="s">
        <v>420</v>
      </c>
      <c r="D125" s="28">
        <v>1303601</v>
      </c>
      <c r="E125" s="28" t="s">
        <v>579</v>
      </c>
    </row>
    <row r="126" spans="1:5" x14ac:dyDescent="0.35">
      <c r="A126" s="28">
        <v>13</v>
      </c>
      <c r="B126" s="28" t="s">
        <v>529</v>
      </c>
      <c r="C126" s="28" t="s">
        <v>420</v>
      </c>
      <c r="D126" s="28">
        <v>1303700</v>
      </c>
      <c r="E126" s="28" t="s">
        <v>580</v>
      </c>
    </row>
    <row r="127" spans="1:5" x14ac:dyDescent="0.35">
      <c r="A127" s="28">
        <v>13</v>
      </c>
      <c r="B127" s="28" t="s">
        <v>529</v>
      </c>
      <c r="C127" s="28" t="s">
        <v>420</v>
      </c>
      <c r="D127" s="28">
        <v>1303809</v>
      </c>
      <c r="E127" s="28" t="s">
        <v>581</v>
      </c>
    </row>
    <row r="128" spans="1:5" x14ac:dyDescent="0.35">
      <c r="A128" s="28">
        <v>13</v>
      </c>
      <c r="B128" s="28" t="s">
        <v>529</v>
      </c>
      <c r="C128" s="28" t="s">
        <v>420</v>
      </c>
      <c r="D128" s="28">
        <v>1303908</v>
      </c>
      <c r="E128" s="28" t="s">
        <v>582</v>
      </c>
    </row>
    <row r="129" spans="1:5" x14ac:dyDescent="0.35">
      <c r="A129" s="28">
        <v>13</v>
      </c>
      <c r="B129" s="28" t="s">
        <v>529</v>
      </c>
      <c r="C129" s="28" t="s">
        <v>420</v>
      </c>
      <c r="D129" s="28">
        <v>1303957</v>
      </c>
      <c r="E129" s="28" t="s">
        <v>583</v>
      </c>
    </row>
    <row r="130" spans="1:5" x14ac:dyDescent="0.35">
      <c r="A130" s="28">
        <v>13</v>
      </c>
      <c r="B130" s="28" t="s">
        <v>529</v>
      </c>
      <c r="C130" s="28" t="s">
        <v>420</v>
      </c>
      <c r="D130" s="28">
        <v>1304005</v>
      </c>
      <c r="E130" s="28" t="s">
        <v>584</v>
      </c>
    </row>
    <row r="131" spans="1:5" x14ac:dyDescent="0.35">
      <c r="A131" s="28">
        <v>13</v>
      </c>
      <c r="B131" s="28" t="s">
        <v>529</v>
      </c>
      <c r="C131" s="28" t="s">
        <v>420</v>
      </c>
      <c r="D131" s="28">
        <v>1304062</v>
      </c>
      <c r="E131" s="28" t="s">
        <v>585</v>
      </c>
    </row>
    <row r="132" spans="1:5" x14ac:dyDescent="0.35">
      <c r="A132" s="28">
        <v>13</v>
      </c>
      <c r="B132" s="28" t="s">
        <v>529</v>
      </c>
      <c r="C132" s="28" t="s">
        <v>420</v>
      </c>
      <c r="D132" s="28">
        <v>1304104</v>
      </c>
      <c r="E132" s="28" t="s">
        <v>586</v>
      </c>
    </row>
    <row r="133" spans="1:5" x14ac:dyDescent="0.35">
      <c r="A133" s="28">
        <v>13</v>
      </c>
      <c r="B133" s="28" t="s">
        <v>529</v>
      </c>
      <c r="C133" s="28" t="s">
        <v>420</v>
      </c>
      <c r="D133" s="28">
        <v>1304203</v>
      </c>
      <c r="E133" s="28" t="s">
        <v>587</v>
      </c>
    </row>
    <row r="134" spans="1:5" x14ac:dyDescent="0.35">
      <c r="A134" s="28">
        <v>13</v>
      </c>
      <c r="B134" s="28" t="s">
        <v>529</v>
      </c>
      <c r="C134" s="28" t="s">
        <v>420</v>
      </c>
      <c r="D134" s="28">
        <v>1304237</v>
      </c>
      <c r="E134" s="28" t="s">
        <v>588</v>
      </c>
    </row>
    <row r="135" spans="1:5" x14ac:dyDescent="0.35">
      <c r="A135" s="28">
        <v>13</v>
      </c>
      <c r="B135" s="28" t="s">
        <v>529</v>
      </c>
      <c r="C135" s="28" t="s">
        <v>420</v>
      </c>
      <c r="D135" s="28">
        <v>1304260</v>
      </c>
      <c r="E135" s="28" t="s">
        <v>589</v>
      </c>
    </row>
    <row r="136" spans="1:5" x14ac:dyDescent="0.35">
      <c r="A136" s="28">
        <v>13</v>
      </c>
      <c r="B136" s="28" t="s">
        <v>529</v>
      </c>
      <c r="C136" s="28" t="s">
        <v>420</v>
      </c>
      <c r="D136" s="28">
        <v>1304302</v>
      </c>
      <c r="E136" s="28" t="s">
        <v>590</v>
      </c>
    </row>
    <row r="137" spans="1:5" x14ac:dyDescent="0.35">
      <c r="A137" s="28">
        <v>13</v>
      </c>
      <c r="B137" s="28" t="s">
        <v>529</v>
      </c>
      <c r="C137" s="28" t="s">
        <v>420</v>
      </c>
      <c r="D137" s="28">
        <v>1304401</v>
      </c>
      <c r="E137" s="28" t="s">
        <v>591</v>
      </c>
    </row>
    <row r="138" spans="1:5" x14ac:dyDescent="0.35">
      <c r="A138" s="28">
        <v>14</v>
      </c>
      <c r="B138" s="28" t="s">
        <v>592</v>
      </c>
      <c r="C138" s="28" t="s">
        <v>440</v>
      </c>
      <c r="D138" s="28">
        <v>1400027</v>
      </c>
      <c r="E138" s="28" t="s">
        <v>593</v>
      </c>
    </row>
    <row r="139" spans="1:5" x14ac:dyDescent="0.35">
      <c r="A139" s="28">
        <v>14</v>
      </c>
      <c r="B139" s="28" t="s">
        <v>592</v>
      </c>
      <c r="C139" s="28" t="s">
        <v>440</v>
      </c>
      <c r="D139" s="28">
        <v>1400050</v>
      </c>
      <c r="E139" s="28" t="s">
        <v>594</v>
      </c>
    </row>
    <row r="140" spans="1:5" x14ac:dyDescent="0.35">
      <c r="A140" s="28">
        <v>14</v>
      </c>
      <c r="B140" s="28" t="s">
        <v>592</v>
      </c>
      <c r="C140" s="28" t="s">
        <v>440</v>
      </c>
      <c r="D140" s="28">
        <v>1400100</v>
      </c>
      <c r="E140" s="28" t="s">
        <v>595</v>
      </c>
    </row>
    <row r="141" spans="1:5" x14ac:dyDescent="0.35">
      <c r="A141" s="28">
        <v>14</v>
      </c>
      <c r="B141" s="28" t="s">
        <v>592</v>
      </c>
      <c r="C141" s="28" t="s">
        <v>440</v>
      </c>
      <c r="D141" s="28">
        <v>1400159</v>
      </c>
      <c r="E141" s="28" t="s">
        <v>596</v>
      </c>
    </row>
    <row r="142" spans="1:5" x14ac:dyDescent="0.35">
      <c r="A142" s="28">
        <v>14</v>
      </c>
      <c r="B142" s="28" t="s">
        <v>592</v>
      </c>
      <c r="C142" s="28" t="s">
        <v>440</v>
      </c>
      <c r="D142" s="28">
        <v>1400175</v>
      </c>
      <c r="E142" s="28" t="s">
        <v>597</v>
      </c>
    </row>
    <row r="143" spans="1:5" x14ac:dyDescent="0.35">
      <c r="A143" s="28">
        <v>14</v>
      </c>
      <c r="B143" s="28" t="s">
        <v>592</v>
      </c>
      <c r="C143" s="28" t="s">
        <v>440</v>
      </c>
      <c r="D143" s="28">
        <v>1400209</v>
      </c>
      <c r="E143" s="28" t="s">
        <v>598</v>
      </c>
    </row>
    <row r="144" spans="1:5" x14ac:dyDescent="0.35">
      <c r="A144" s="28">
        <v>14</v>
      </c>
      <c r="B144" s="28" t="s">
        <v>592</v>
      </c>
      <c r="C144" s="28" t="s">
        <v>440</v>
      </c>
      <c r="D144" s="28">
        <v>1400233</v>
      </c>
      <c r="E144" s="28" t="s">
        <v>599</v>
      </c>
    </row>
    <row r="145" spans="1:5" x14ac:dyDescent="0.35">
      <c r="A145" s="28">
        <v>14</v>
      </c>
      <c r="B145" s="28" t="s">
        <v>592</v>
      </c>
      <c r="C145" s="28" t="s">
        <v>440</v>
      </c>
      <c r="D145" s="28">
        <v>1400282</v>
      </c>
      <c r="E145" s="28" t="s">
        <v>600</v>
      </c>
    </row>
    <row r="146" spans="1:5" x14ac:dyDescent="0.35">
      <c r="A146" s="28">
        <v>14</v>
      </c>
      <c r="B146" s="28" t="s">
        <v>592</v>
      </c>
      <c r="C146" s="28" t="s">
        <v>440</v>
      </c>
      <c r="D146" s="28">
        <v>1400308</v>
      </c>
      <c r="E146" s="28" t="s">
        <v>601</v>
      </c>
    </row>
    <row r="147" spans="1:5" x14ac:dyDescent="0.35">
      <c r="A147" s="28">
        <v>14</v>
      </c>
      <c r="B147" s="28" t="s">
        <v>592</v>
      </c>
      <c r="C147" s="28" t="s">
        <v>440</v>
      </c>
      <c r="D147" s="28">
        <v>1400407</v>
      </c>
      <c r="E147" s="28" t="s">
        <v>602</v>
      </c>
    </row>
    <row r="148" spans="1:5" x14ac:dyDescent="0.35">
      <c r="A148" s="28">
        <v>14</v>
      </c>
      <c r="B148" s="28" t="s">
        <v>592</v>
      </c>
      <c r="C148" s="28" t="s">
        <v>440</v>
      </c>
      <c r="D148" s="28">
        <v>1400456</v>
      </c>
      <c r="E148" s="28" t="s">
        <v>603</v>
      </c>
    </row>
    <row r="149" spans="1:5" x14ac:dyDescent="0.35">
      <c r="A149" s="28">
        <v>14</v>
      </c>
      <c r="B149" s="28" t="s">
        <v>592</v>
      </c>
      <c r="C149" s="28" t="s">
        <v>440</v>
      </c>
      <c r="D149" s="28">
        <v>1400472</v>
      </c>
      <c r="E149" s="28" t="s">
        <v>604</v>
      </c>
    </row>
    <row r="150" spans="1:5" x14ac:dyDescent="0.35">
      <c r="A150" s="28">
        <v>14</v>
      </c>
      <c r="B150" s="28" t="s">
        <v>592</v>
      </c>
      <c r="C150" s="28" t="s">
        <v>440</v>
      </c>
      <c r="D150" s="28">
        <v>1400506</v>
      </c>
      <c r="E150" s="28" t="s">
        <v>605</v>
      </c>
    </row>
    <row r="151" spans="1:5" x14ac:dyDescent="0.35">
      <c r="A151" s="28">
        <v>14</v>
      </c>
      <c r="B151" s="28" t="s">
        <v>592</v>
      </c>
      <c r="C151" s="28" t="s">
        <v>440</v>
      </c>
      <c r="D151" s="28">
        <v>1400605</v>
      </c>
      <c r="E151" s="28" t="s">
        <v>606</v>
      </c>
    </row>
    <row r="152" spans="1:5" x14ac:dyDescent="0.35">
      <c r="A152" s="28">
        <v>14</v>
      </c>
      <c r="B152" s="28" t="s">
        <v>592</v>
      </c>
      <c r="C152" s="28" t="s">
        <v>440</v>
      </c>
      <c r="D152" s="28">
        <v>1400704</v>
      </c>
      <c r="E152" s="28" t="s">
        <v>607</v>
      </c>
    </row>
    <row r="153" spans="1:5" x14ac:dyDescent="0.35">
      <c r="A153" s="28">
        <v>15</v>
      </c>
      <c r="B153" s="28" t="s">
        <v>608</v>
      </c>
      <c r="C153" s="28" t="s">
        <v>432</v>
      </c>
      <c r="D153" s="28">
        <v>1500107</v>
      </c>
      <c r="E153" s="28" t="s">
        <v>609</v>
      </c>
    </row>
    <row r="154" spans="1:5" x14ac:dyDescent="0.35">
      <c r="A154" s="28">
        <v>15</v>
      </c>
      <c r="B154" s="28" t="s">
        <v>608</v>
      </c>
      <c r="C154" s="28" t="s">
        <v>432</v>
      </c>
      <c r="D154" s="28">
        <v>1500131</v>
      </c>
      <c r="E154" s="28" t="s">
        <v>610</v>
      </c>
    </row>
    <row r="155" spans="1:5" x14ac:dyDescent="0.35">
      <c r="A155" s="28">
        <v>15</v>
      </c>
      <c r="B155" s="28" t="s">
        <v>608</v>
      </c>
      <c r="C155" s="28" t="s">
        <v>432</v>
      </c>
      <c r="D155" s="28">
        <v>1500206</v>
      </c>
      <c r="E155" s="28" t="s">
        <v>611</v>
      </c>
    </row>
    <row r="156" spans="1:5" x14ac:dyDescent="0.35">
      <c r="A156" s="28">
        <v>15</v>
      </c>
      <c r="B156" s="28" t="s">
        <v>608</v>
      </c>
      <c r="C156" s="28" t="s">
        <v>432</v>
      </c>
      <c r="D156" s="28">
        <v>1500305</v>
      </c>
      <c r="E156" s="28" t="s">
        <v>612</v>
      </c>
    </row>
    <row r="157" spans="1:5" x14ac:dyDescent="0.35">
      <c r="A157" s="28">
        <v>15</v>
      </c>
      <c r="B157" s="28" t="s">
        <v>608</v>
      </c>
      <c r="C157" s="28" t="s">
        <v>432</v>
      </c>
      <c r="D157" s="28">
        <v>1500347</v>
      </c>
      <c r="E157" s="28" t="s">
        <v>613</v>
      </c>
    </row>
    <row r="158" spans="1:5" x14ac:dyDescent="0.35">
      <c r="A158" s="28">
        <v>15</v>
      </c>
      <c r="B158" s="28" t="s">
        <v>608</v>
      </c>
      <c r="C158" s="28" t="s">
        <v>432</v>
      </c>
      <c r="D158" s="28">
        <v>1500404</v>
      </c>
      <c r="E158" s="28" t="s">
        <v>614</v>
      </c>
    </row>
    <row r="159" spans="1:5" x14ac:dyDescent="0.35">
      <c r="A159" s="28">
        <v>15</v>
      </c>
      <c r="B159" s="28" t="s">
        <v>608</v>
      </c>
      <c r="C159" s="28" t="s">
        <v>432</v>
      </c>
      <c r="D159" s="28">
        <v>1500503</v>
      </c>
      <c r="E159" s="28" t="s">
        <v>615</v>
      </c>
    </row>
    <row r="160" spans="1:5" x14ac:dyDescent="0.35">
      <c r="A160" s="28">
        <v>15</v>
      </c>
      <c r="B160" s="28" t="s">
        <v>608</v>
      </c>
      <c r="C160" s="28" t="s">
        <v>432</v>
      </c>
      <c r="D160" s="28">
        <v>1500602</v>
      </c>
      <c r="E160" s="28" t="s">
        <v>616</v>
      </c>
    </row>
    <row r="161" spans="1:5" x14ac:dyDescent="0.35">
      <c r="A161" s="28">
        <v>15</v>
      </c>
      <c r="B161" s="28" t="s">
        <v>608</v>
      </c>
      <c r="C161" s="28" t="s">
        <v>432</v>
      </c>
      <c r="D161" s="28">
        <v>1500701</v>
      </c>
      <c r="E161" s="28" t="s">
        <v>617</v>
      </c>
    </row>
    <row r="162" spans="1:5" x14ac:dyDescent="0.35">
      <c r="A162" s="28">
        <v>15</v>
      </c>
      <c r="B162" s="28" t="s">
        <v>608</v>
      </c>
      <c r="C162" s="28" t="s">
        <v>432</v>
      </c>
      <c r="D162" s="28">
        <v>1500800</v>
      </c>
      <c r="E162" s="28" t="s">
        <v>618</v>
      </c>
    </row>
    <row r="163" spans="1:5" x14ac:dyDescent="0.35">
      <c r="A163" s="28">
        <v>15</v>
      </c>
      <c r="B163" s="28" t="s">
        <v>608</v>
      </c>
      <c r="C163" s="28" t="s">
        <v>432</v>
      </c>
      <c r="D163" s="28">
        <v>1500859</v>
      </c>
      <c r="E163" s="28" t="s">
        <v>619</v>
      </c>
    </row>
    <row r="164" spans="1:5" x14ac:dyDescent="0.35">
      <c r="A164" s="28">
        <v>15</v>
      </c>
      <c r="B164" s="28" t="s">
        <v>608</v>
      </c>
      <c r="C164" s="28" t="s">
        <v>432</v>
      </c>
      <c r="D164" s="28">
        <v>1500909</v>
      </c>
      <c r="E164" s="28" t="s">
        <v>620</v>
      </c>
    </row>
    <row r="165" spans="1:5" x14ac:dyDescent="0.35">
      <c r="A165" s="28">
        <v>15</v>
      </c>
      <c r="B165" s="28" t="s">
        <v>608</v>
      </c>
      <c r="C165" s="28" t="s">
        <v>432</v>
      </c>
      <c r="D165" s="28">
        <v>1500958</v>
      </c>
      <c r="E165" s="28" t="s">
        <v>621</v>
      </c>
    </row>
    <row r="166" spans="1:5" x14ac:dyDescent="0.35">
      <c r="A166" s="28">
        <v>15</v>
      </c>
      <c r="B166" s="28" t="s">
        <v>608</v>
      </c>
      <c r="C166" s="28" t="s">
        <v>432</v>
      </c>
      <c r="D166" s="28">
        <v>1501006</v>
      </c>
      <c r="E166" s="28" t="s">
        <v>622</v>
      </c>
    </row>
    <row r="167" spans="1:5" x14ac:dyDescent="0.35">
      <c r="A167" s="28">
        <v>15</v>
      </c>
      <c r="B167" s="28" t="s">
        <v>608</v>
      </c>
      <c r="C167" s="28" t="s">
        <v>432</v>
      </c>
      <c r="D167" s="28">
        <v>1501105</v>
      </c>
      <c r="E167" s="28" t="s">
        <v>623</v>
      </c>
    </row>
    <row r="168" spans="1:5" x14ac:dyDescent="0.35">
      <c r="A168" s="28">
        <v>15</v>
      </c>
      <c r="B168" s="28" t="s">
        <v>608</v>
      </c>
      <c r="C168" s="28" t="s">
        <v>432</v>
      </c>
      <c r="D168" s="28">
        <v>1501204</v>
      </c>
      <c r="E168" s="28" t="s">
        <v>624</v>
      </c>
    </row>
    <row r="169" spans="1:5" x14ac:dyDescent="0.35">
      <c r="A169" s="28">
        <v>15</v>
      </c>
      <c r="B169" s="28" t="s">
        <v>608</v>
      </c>
      <c r="C169" s="28" t="s">
        <v>432</v>
      </c>
      <c r="D169" s="28">
        <v>1501253</v>
      </c>
      <c r="E169" s="28" t="s">
        <v>625</v>
      </c>
    </row>
    <row r="170" spans="1:5" x14ac:dyDescent="0.35">
      <c r="A170" s="28">
        <v>15</v>
      </c>
      <c r="B170" s="28" t="s">
        <v>608</v>
      </c>
      <c r="C170" s="28" t="s">
        <v>432</v>
      </c>
      <c r="D170" s="28">
        <v>1501303</v>
      </c>
      <c r="E170" s="28" t="s">
        <v>626</v>
      </c>
    </row>
    <row r="171" spans="1:5" x14ac:dyDescent="0.35">
      <c r="A171" s="28">
        <v>15</v>
      </c>
      <c r="B171" s="28" t="s">
        <v>608</v>
      </c>
      <c r="C171" s="28" t="s">
        <v>432</v>
      </c>
      <c r="D171" s="28">
        <v>1501402</v>
      </c>
      <c r="E171" s="28" t="s">
        <v>627</v>
      </c>
    </row>
    <row r="172" spans="1:5" x14ac:dyDescent="0.35">
      <c r="A172" s="28">
        <v>15</v>
      </c>
      <c r="B172" s="28" t="s">
        <v>608</v>
      </c>
      <c r="C172" s="28" t="s">
        <v>432</v>
      </c>
      <c r="D172" s="28">
        <v>1501451</v>
      </c>
      <c r="E172" s="28" t="s">
        <v>628</v>
      </c>
    </row>
    <row r="173" spans="1:5" x14ac:dyDescent="0.35">
      <c r="A173" s="28">
        <v>15</v>
      </c>
      <c r="B173" s="28" t="s">
        <v>608</v>
      </c>
      <c r="C173" s="28" t="s">
        <v>432</v>
      </c>
      <c r="D173" s="28">
        <v>1501501</v>
      </c>
      <c r="E173" s="28" t="s">
        <v>629</v>
      </c>
    </row>
    <row r="174" spans="1:5" x14ac:dyDescent="0.35">
      <c r="A174" s="28">
        <v>15</v>
      </c>
      <c r="B174" s="28" t="s">
        <v>608</v>
      </c>
      <c r="C174" s="28" t="s">
        <v>432</v>
      </c>
      <c r="D174" s="28">
        <v>1501576</v>
      </c>
      <c r="E174" s="28" t="s">
        <v>630</v>
      </c>
    </row>
    <row r="175" spans="1:5" x14ac:dyDescent="0.35">
      <c r="A175" s="28">
        <v>15</v>
      </c>
      <c r="B175" s="28" t="s">
        <v>608</v>
      </c>
      <c r="C175" s="28" t="s">
        <v>432</v>
      </c>
      <c r="D175" s="28">
        <v>1501600</v>
      </c>
      <c r="E175" s="28" t="s">
        <v>631</v>
      </c>
    </row>
    <row r="176" spans="1:5" x14ac:dyDescent="0.35">
      <c r="A176" s="28">
        <v>15</v>
      </c>
      <c r="B176" s="28" t="s">
        <v>608</v>
      </c>
      <c r="C176" s="28" t="s">
        <v>432</v>
      </c>
      <c r="D176" s="28">
        <v>1501709</v>
      </c>
      <c r="E176" s="28" t="s">
        <v>632</v>
      </c>
    </row>
    <row r="177" spans="1:5" x14ac:dyDescent="0.35">
      <c r="A177" s="28">
        <v>15</v>
      </c>
      <c r="B177" s="28" t="s">
        <v>608</v>
      </c>
      <c r="C177" s="28" t="s">
        <v>432</v>
      </c>
      <c r="D177" s="28">
        <v>1501725</v>
      </c>
      <c r="E177" s="28" t="s">
        <v>633</v>
      </c>
    </row>
    <row r="178" spans="1:5" x14ac:dyDescent="0.35">
      <c r="A178" s="28">
        <v>15</v>
      </c>
      <c r="B178" s="28" t="s">
        <v>608</v>
      </c>
      <c r="C178" s="28" t="s">
        <v>432</v>
      </c>
      <c r="D178" s="28">
        <v>1501758</v>
      </c>
      <c r="E178" s="28" t="s">
        <v>634</v>
      </c>
    </row>
    <row r="179" spans="1:5" x14ac:dyDescent="0.35">
      <c r="A179" s="28">
        <v>15</v>
      </c>
      <c r="B179" s="28" t="s">
        <v>608</v>
      </c>
      <c r="C179" s="28" t="s">
        <v>432</v>
      </c>
      <c r="D179" s="28">
        <v>1501782</v>
      </c>
      <c r="E179" s="28" t="s">
        <v>635</v>
      </c>
    </row>
    <row r="180" spans="1:5" x14ac:dyDescent="0.35">
      <c r="A180" s="28">
        <v>15</v>
      </c>
      <c r="B180" s="28" t="s">
        <v>608</v>
      </c>
      <c r="C180" s="28" t="s">
        <v>432</v>
      </c>
      <c r="D180" s="28">
        <v>1501808</v>
      </c>
      <c r="E180" s="28" t="s">
        <v>636</v>
      </c>
    </row>
    <row r="181" spans="1:5" x14ac:dyDescent="0.35">
      <c r="A181" s="28">
        <v>15</v>
      </c>
      <c r="B181" s="28" t="s">
        <v>608</v>
      </c>
      <c r="C181" s="28" t="s">
        <v>432</v>
      </c>
      <c r="D181" s="28">
        <v>1501907</v>
      </c>
      <c r="E181" s="28" t="s">
        <v>637</v>
      </c>
    </row>
    <row r="182" spans="1:5" x14ac:dyDescent="0.35">
      <c r="A182" s="28">
        <v>15</v>
      </c>
      <c r="B182" s="28" t="s">
        <v>608</v>
      </c>
      <c r="C182" s="28" t="s">
        <v>432</v>
      </c>
      <c r="D182" s="28">
        <v>1501956</v>
      </c>
      <c r="E182" s="28" t="s">
        <v>638</v>
      </c>
    </row>
    <row r="183" spans="1:5" x14ac:dyDescent="0.35">
      <c r="A183" s="28">
        <v>15</v>
      </c>
      <c r="B183" s="28" t="s">
        <v>608</v>
      </c>
      <c r="C183" s="28" t="s">
        <v>432</v>
      </c>
      <c r="D183" s="28">
        <v>1502004</v>
      </c>
      <c r="E183" s="28" t="s">
        <v>639</v>
      </c>
    </row>
    <row r="184" spans="1:5" x14ac:dyDescent="0.35">
      <c r="A184" s="28">
        <v>15</v>
      </c>
      <c r="B184" s="28" t="s">
        <v>608</v>
      </c>
      <c r="C184" s="28" t="s">
        <v>432</v>
      </c>
      <c r="D184" s="28">
        <v>1502103</v>
      </c>
      <c r="E184" s="28" t="s">
        <v>640</v>
      </c>
    </row>
    <row r="185" spans="1:5" x14ac:dyDescent="0.35">
      <c r="A185" s="28">
        <v>15</v>
      </c>
      <c r="B185" s="28" t="s">
        <v>608</v>
      </c>
      <c r="C185" s="28" t="s">
        <v>432</v>
      </c>
      <c r="D185" s="28">
        <v>1502152</v>
      </c>
      <c r="E185" s="28" t="s">
        <v>641</v>
      </c>
    </row>
    <row r="186" spans="1:5" x14ac:dyDescent="0.35">
      <c r="A186" s="28">
        <v>15</v>
      </c>
      <c r="B186" s="28" t="s">
        <v>608</v>
      </c>
      <c r="C186" s="28" t="s">
        <v>432</v>
      </c>
      <c r="D186" s="28">
        <v>1502202</v>
      </c>
      <c r="E186" s="28" t="s">
        <v>642</v>
      </c>
    </row>
    <row r="187" spans="1:5" x14ac:dyDescent="0.35">
      <c r="A187" s="28">
        <v>15</v>
      </c>
      <c r="B187" s="28" t="s">
        <v>608</v>
      </c>
      <c r="C187" s="28" t="s">
        <v>432</v>
      </c>
      <c r="D187" s="28">
        <v>1502301</v>
      </c>
      <c r="E187" s="28" t="s">
        <v>643</v>
      </c>
    </row>
    <row r="188" spans="1:5" x14ac:dyDescent="0.35">
      <c r="A188" s="28">
        <v>15</v>
      </c>
      <c r="B188" s="28" t="s">
        <v>608</v>
      </c>
      <c r="C188" s="28" t="s">
        <v>432</v>
      </c>
      <c r="D188" s="28">
        <v>1502400</v>
      </c>
      <c r="E188" s="28" t="s">
        <v>644</v>
      </c>
    </row>
    <row r="189" spans="1:5" x14ac:dyDescent="0.35">
      <c r="A189" s="28">
        <v>15</v>
      </c>
      <c r="B189" s="28" t="s">
        <v>608</v>
      </c>
      <c r="C189" s="28" t="s">
        <v>432</v>
      </c>
      <c r="D189" s="28">
        <v>1502509</v>
      </c>
      <c r="E189" s="28" t="s">
        <v>645</v>
      </c>
    </row>
    <row r="190" spans="1:5" x14ac:dyDescent="0.35">
      <c r="A190" s="28">
        <v>15</v>
      </c>
      <c r="B190" s="28" t="s">
        <v>608</v>
      </c>
      <c r="C190" s="28" t="s">
        <v>432</v>
      </c>
      <c r="D190" s="28">
        <v>1502608</v>
      </c>
      <c r="E190" s="28" t="s">
        <v>646</v>
      </c>
    </row>
    <row r="191" spans="1:5" x14ac:dyDescent="0.35">
      <c r="A191" s="28">
        <v>15</v>
      </c>
      <c r="B191" s="28" t="s">
        <v>608</v>
      </c>
      <c r="C191" s="28" t="s">
        <v>432</v>
      </c>
      <c r="D191" s="28">
        <v>1502707</v>
      </c>
      <c r="E191" s="28" t="s">
        <v>647</v>
      </c>
    </row>
    <row r="192" spans="1:5" x14ac:dyDescent="0.35">
      <c r="A192" s="28">
        <v>15</v>
      </c>
      <c r="B192" s="28" t="s">
        <v>608</v>
      </c>
      <c r="C192" s="28" t="s">
        <v>432</v>
      </c>
      <c r="D192" s="28">
        <v>1502756</v>
      </c>
      <c r="E192" s="28" t="s">
        <v>648</v>
      </c>
    </row>
    <row r="193" spans="1:5" x14ac:dyDescent="0.35">
      <c r="A193" s="28">
        <v>15</v>
      </c>
      <c r="B193" s="28" t="s">
        <v>608</v>
      </c>
      <c r="C193" s="28" t="s">
        <v>432</v>
      </c>
      <c r="D193" s="28">
        <v>1502764</v>
      </c>
      <c r="E193" s="28" t="s">
        <v>649</v>
      </c>
    </row>
    <row r="194" spans="1:5" x14ac:dyDescent="0.35">
      <c r="A194" s="28">
        <v>15</v>
      </c>
      <c r="B194" s="28" t="s">
        <v>608</v>
      </c>
      <c r="C194" s="28" t="s">
        <v>432</v>
      </c>
      <c r="D194" s="28">
        <v>1502772</v>
      </c>
      <c r="E194" s="28" t="s">
        <v>650</v>
      </c>
    </row>
    <row r="195" spans="1:5" x14ac:dyDescent="0.35">
      <c r="A195" s="28">
        <v>15</v>
      </c>
      <c r="B195" s="28" t="s">
        <v>608</v>
      </c>
      <c r="C195" s="28" t="s">
        <v>432</v>
      </c>
      <c r="D195" s="28">
        <v>1502806</v>
      </c>
      <c r="E195" s="28" t="s">
        <v>651</v>
      </c>
    </row>
    <row r="196" spans="1:5" x14ac:dyDescent="0.35">
      <c r="A196" s="28">
        <v>15</v>
      </c>
      <c r="B196" s="28" t="s">
        <v>608</v>
      </c>
      <c r="C196" s="28" t="s">
        <v>432</v>
      </c>
      <c r="D196" s="28">
        <v>1502855</v>
      </c>
      <c r="E196" s="28" t="s">
        <v>652</v>
      </c>
    </row>
    <row r="197" spans="1:5" x14ac:dyDescent="0.35">
      <c r="A197" s="28">
        <v>15</v>
      </c>
      <c r="B197" s="28" t="s">
        <v>608</v>
      </c>
      <c r="C197" s="28" t="s">
        <v>432</v>
      </c>
      <c r="D197" s="28">
        <v>1502905</v>
      </c>
      <c r="E197" s="28" t="s">
        <v>653</v>
      </c>
    </row>
    <row r="198" spans="1:5" x14ac:dyDescent="0.35">
      <c r="A198" s="28">
        <v>15</v>
      </c>
      <c r="B198" s="28" t="s">
        <v>608</v>
      </c>
      <c r="C198" s="28" t="s">
        <v>432</v>
      </c>
      <c r="D198" s="28">
        <v>1502939</v>
      </c>
      <c r="E198" s="28" t="s">
        <v>654</v>
      </c>
    </row>
    <row r="199" spans="1:5" x14ac:dyDescent="0.35">
      <c r="A199" s="28">
        <v>15</v>
      </c>
      <c r="B199" s="28" t="s">
        <v>608</v>
      </c>
      <c r="C199" s="28" t="s">
        <v>432</v>
      </c>
      <c r="D199" s="28">
        <v>1502954</v>
      </c>
      <c r="E199" s="28" t="s">
        <v>655</v>
      </c>
    </row>
    <row r="200" spans="1:5" x14ac:dyDescent="0.35">
      <c r="A200" s="28">
        <v>15</v>
      </c>
      <c r="B200" s="28" t="s">
        <v>608</v>
      </c>
      <c r="C200" s="28" t="s">
        <v>432</v>
      </c>
      <c r="D200" s="28">
        <v>1503002</v>
      </c>
      <c r="E200" s="28" t="s">
        <v>656</v>
      </c>
    </row>
    <row r="201" spans="1:5" x14ac:dyDescent="0.35">
      <c r="A201" s="28">
        <v>15</v>
      </c>
      <c r="B201" s="28" t="s">
        <v>608</v>
      </c>
      <c r="C201" s="28" t="s">
        <v>432</v>
      </c>
      <c r="D201" s="28">
        <v>1503044</v>
      </c>
      <c r="E201" s="28" t="s">
        <v>657</v>
      </c>
    </row>
    <row r="202" spans="1:5" x14ac:dyDescent="0.35">
      <c r="A202" s="28">
        <v>15</v>
      </c>
      <c r="B202" s="28" t="s">
        <v>608</v>
      </c>
      <c r="C202" s="28" t="s">
        <v>432</v>
      </c>
      <c r="D202" s="28">
        <v>1503077</v>
      </c>
      <c r="E202" s="28" t="s">
        <v>658</v>
      </c>
    </row>
    <row r="203" spans="1:5" x14ac:dyDescent="0.35">
      <c r="A203" s="28">
        <v>15</v>
      </c>
      <c r="B203" s="28" t="s">
        <v>608</v>
      </c>
      <c r="C203" s="28" t="s">
        <v>432</v>
      </c>
      <c r="D203" s="28">
        <v>1503093</v>
      </c>
      <c r="E203" s="28" t="s">
        <v>659</v>
      </c>
    </row>
    <row r="204" spans="1:5" x14ac:dyDescent="0.35">
      <c r="A204" s="28">
        <v>15</v>
      </c>
      <c r="B204" s="28" t="s">
        <v>608</v>
      </c>
      <c r="C204" s="28" t="s">
        <v>432</v>
      </c>
      <c r="D204" s="28">
        <v>1503101</v>
      </c>
      <c r="E204" s="28" t="s">
        <v>660</v>
      </c>
    </row>
    <row r="205" spans="1:5" x14ac:dyDescent="0.35">
      <c r="A205" s="28">
        <v>15</v>
      </c>
      <c r="B205" s="28" t="s">
        <v>608</v>
      </c>
      <c r="C205" s="28" t="s">
        <v>432</v>
      </c>
      <c r="D205" s="28">
        <v>1503200</v>
      </c>
      <c r="E205" s="28" t="s">
        <v>661</v>
      </c>
    </row>
    <row r="206" spans="1:5" x14ac:dyDescent="0.35">
      <c r="A206" s="28">
        <v>15</v>
      </c>
      <c r="B206" s="28" t="s">
        <v>608</v>
      </c>
      <c r="C206" s="28" t="s">
        <v>432</v>
      </c>
      <c r="D206" s="28">
        <v>1503309</v>
      </c>
      <c r="E206" s="28" t="s">
        <v>662</v>
      </c>
    </row>
    <row r="207" spans="1:5" x14ac:dyDescent="0.35">
      <c r="A207" s="28">
        <v>15</v>
      </c>
      <c r="B207" s="28" t="s">
        <v>608</v>
      </c>
      <c r="C207" s="28" t="s">
        <v>432</v>
      </c>
      <c r="D207" s="28">
        <v>1503408</v>
      </c>
      <c r="E207" s="28" t="s">
        <v>663</v>
      </c>
    </row>
    <row r="208" spans="1:5" x14ac:dyDescent="0.35">
      <c r="A208" s="28">
        <v>15</v>
      </c>
      <c r="B208" s="28" t="s">
        <v>608</v>
      </c>
      <c r="C208" s="28" t="s">
        <v>432</v>
      </c>
      <c r="D208" s="28">
        <v>1503457</v>
      </c>
      <c r="E208" s="28" t="s">
        <v>664</v>
      </c>
    </row>
    <row r="209" spans="1:5" x14ac:dyDescent="0.35">
      <c r="A209" s="28">
        <v>15</v>
      </c>
      <c r="B209" s="28" t="s">
        <v>608</v>
      </c>
      <c r="C209" s="28" t="s">
        <v>432</v>
      </c>
      <c r="D209" s="28">
        <v>1503507</v>
      </c>
      <c r="E209" s="28" t="s">
        <v>665</v>
      </c>
    </row>
    <row r="210" spans="1:5" x14ac:dyDescent="0.35">
      <c r="A210" s="28">
        <v>15</v>
      </c>
      <c r="B210" s="28" t="s">
        <v>608</v>
      </c>
      <c r="C210" s="28" t="s">
        <v>432</v>
      </c>
      <c r="D210" s="28">
        <v>1503606</v>
      </c>
      <c r="E210" s="28" t="s">
        <v>666</v>
      </c>
    </row>
    <row r="211" spans="1:5" x14ac:dyDescent="0.35">
      <c r="A211" s="28">
        <v>15</v>
      </c>
      <c r="B211" s="28" t="s">
        <v>608</v>
      </c>
      <c r="C211" s="28" t="s">
        <v>432</v>
      </c>
      <c r="D211" s="28">
        <v>1503705</v>
      </c>
      <c r="E211" s="28" t="s">
        <v>667</v>
      </c>
    </row>
    <row r="212" spans="1:5" x14ac:dyDescent="0.35">
      <c r="A212" s="28">
        <v>15</v>
      </c>
      <c r="B212" s="28" t="s">
        <v>608</v>
      </c>
      <c r="C212" s="28" t="s">
        <v>432</v>
      </c>
      <c r="D212" s="28">
        <v>1503754</v>
      </c>
      <c r="E212" s="28" t="s">
        <v>668</v>
      </c>
    </row>
    <row r="213" spans="1:5" x14ac:dyDescent="0.35">
      <c r="A213" s="28">
        <v>15</v>
      </c>
      <c r="B213" s="28" t="s">
        <v>608</v>
      </c>
      <c r="C213" s="28" t="s">
        <v>432</v>
      </c>
      <c r="D213" s="28">
        <v>1503804</v>
      </c>
      <c r="E213" s="28" t="s">
        <v>669</v>
      </c>
    </row>
    <row r="214" spans="1:5" x14ac:dyDescent="0.35">
      <c r="A214" s="28">
        <v>15</v>
      </c>
      <c r="B214" s="28" t="s">
        <v>608</v>
      </c>
      <c r="C214" s="28" t="s">
        <v>432</v>
      </c>
      <c r="D214" s="28">
        <v>1503903</v>
      </c>
      <c r="E214" s="28" t="s">
        <v>670</v>
      </c>
    </row>
    <row r="215" spans="1:5" x14ac:dyDescent="0.35">
      <c r="A215" s="28">
        <v>15</v>
      </c>
      <c r="B215" s="28" t="s">
        <v>608</v>
      </c>
      <c r="C215" s="28" t="s">
        <v>432</v>
      </c>
      <c r="D215" s="28">
        <v>1504000</v>
      </c>
      <c r="E215" s="28" t="s">
        <v>671</v>
      </c>
    </row>
    <row r="216" spans="1:5" x14ac:dyDescent="0.35">
      <c r="A216" s="28">
        <v>15</v>
      </c>
      <c r="B216" s="28" t="s">
        <v>608</v>
      </c>
      <c r="C216" s="28" t="s">
        <v>432</v>
      </c>
      <c r="D216" s="28">
        <v>1504059</v>
      </c>
      <c r="E216" s="28" t="s">
        <v>672</v>
      </c>
    </row>
    <row r="217" spans="1:5" x14ac:dyDescent="0.35">
      <c r="A217" s="28">
        <v>15</v>
      </c>
      <c r="B217" s="28" t="s">
        <v>608</v>
      </c>
      <c r="C217" s="28" t="s">
        <v>432</v>
      </c>
      <c r="D217" s="28">
        <v>1504109</v>
      </c>
      <c r="E217" s="28" t="s">
        <v>673</v>
      </c>
    </row>
    <row r="218" spans="1:5" x14ac:dyDescent="0.35">
      <c r="A218" s="28">
        <v>15</v>
      </c>
      <c r="B218" s="28" t="s">
        <v>608</v>
      </c>
      <c r="C218" s="28" t="s">
        <v>432</v>
      </c>
      <c r="D218" s="28">
        <v>1504208</v>
      </c>
      <c r="E218" s="28" t="s">
        <v>674</v>
      </c>
    </row>
    <row r="219" spans="1:5" x14ac:dyDescent="0.35">
      <c r="A219" s="28">
        <v>15</v>
      </c>
      <c r="B219" s="28" t="s">
        <v>608</v>
      </c>
      <c r="C219" s="28" t="s">
        <v>432</v>
      </c>
      <c r="D219" s="28">
        <v>1504307</v>
      </c>
      <c r="E219" s="28" t="s">
        <v>675</v>
      </c>
    </row>
    <row r="220" spans="1:5" x14ac:dyDescent="0.35">
      <c r="A220" s="28">
        <v>15</v>
      </c>
      <c r="B220" s="28" t="s">
        <v>608</v>
      </c>
      <c r="C220" s="28" t="s">
        <v>432</v>
      </c>
      <c r="D220" s="28">
        <v>1504406</v>
      </c>
      <c r="E220" s="28" t="s">
        <v>676</v>
      </c>
    </row>
    <row r="221" spans="1:5" x14ac:dyDescent="0.35">
      <c r="A221" s="28">
        <v>15</v>
      </c>
      <c r="B221" s="28" t="s">
        <v>608</v>
      </c>
      <c r="C221" s="28" t="s">
        <v>432</v>
      </c>
      <c r="D221" s="28">
        <v>1504422</v>
      </c>
      <c r="E221" s="28" t="s">
        <v>677</v>
      </c>
    </row>
    <row r="222" spans="1:5" x14ac:dyDescent="0.35">
      <c r="A222" s="28">
        <v>15</v>
      </c>
      <c r="B222" s="28" t="s">
        <v>608</v>
      </c>
      <c r="C222" s="28" t="s">
        <v>432</v>
      </c>
      <c r="D222" s="28">
        <v>1504455</v>
      </c>
      <c r="E222" s="28" t="s">
        <v>678</v>
      </c>
    </row>
    <row r="223" spans="1:5" x14ac:dyDescent="0.35">
      <c r="A223" s="28">
        <v>15</v>
      </c>
      <c r="B223" s="28" t="s">
        <v>608</v>
      </c>
      <c r="C223" s="28" t="s">
        <v>432</v>
      </c>
      <c r="D223" s="28">
        <v>1504505</v>
      </c>
      <c r="E223" s="28" t="s">
        <v>679</v>
      </c>
    </row>
    <row r="224" spans="1:5" x14ac:dyDescent="0.35">
      <c r="A224" s="28">
        <v>15</v>
      </c>
      <c r="B224" s="28" t="s">
        <v>608</v>
      </c>
      <c r="C224" s="28" t="s">
        <v>432</v>
      </c>
      <c r="D224" s="28">
        <v>1504604</v>
      </c>
      <c r="E224" s="28" t="s">
        <v>680</v>
      </c>
    </row>
    <row r="225" spans="1:5" x14ac:dyDescent="0.35">
      <c r="A225" s="28">
        <v>15</v>
      </c>
      <c r="B225" s="28" t="s">
        <v>608</v>
      </c>
      <c r="C225" s="28" t="s">
        <v>432</v>
      </c>
      <c r="D225" s="28">
        <v>1504703</v>
      </c>
      <c r="E225" s="28" t="s">
        <v>681</v>
      </c>
    </row>
    <row r="226" spans="1:5" x14ac:dyDescent="0.35">
      <c r="A226" s="28">
        <v>15</v>
      </c>
      <c r="B226" s="28" t="s">
        <v>608</v>
      </c>
      <c r="C226" s="28" t="s">
        <v>432</v>
      </c>
      <c r="D226" s="28">
        <v>1504752</v>
      </c>
      <c r="E226" s="28" t="s">
        <v>682</v>
      </c>
    </row>
    <row r="227" spans="1:5" x14ac:dyDescent="0.35">
      <c r="A227" s="28">
        <v>15</v>
      </c>
      <c r="B227" s="28" t="s">
        <v>608</v>
      </c>
      <c r="C227" s="28" t="s">
        <v>432</v>
      </c>
      <c r="D227" s="28">
        <v>1504802</v>
      </c>
      <c r="E227" s="28" t="s">
        <v>683</v>
      </c>
    </row>
    <row r="228" spans="1:5" x14ac:dyDescent="0.35">
      <c r="A228" s="28">
        <v>15</v>
      </c>
      <c r="B228" s="28" t="s">
        <v>608</v>
      </c>
      <c r="C228" s="28" t="s">
        <v>432</v>
      </c>
      <c r="D228" s="28">
        <v>1504901</v>
      </c>
      <c r="E228" s="28" t="s">
        <v>684</v>
      </c>
    </row>
    <row r="229" spans="1:5" x14ac:dyDescent="0.35">
      <c r="A229" s="28">
        <v>15</v>
      </c>
      <c r="B229" s="28" t="s">
        <v>608</v>
      </c>
      <c r="C229" s="28" t="s">
        <v>432</v>
      </c>
      <c r="D229" s="28">
        <v>1504950</v>
      </c>
      <c r="E229" s="28" t="s">
        <v>685</v>
      </c>
    </row>
    <row r="230" spans="1:5" x14ac:dyDescent="0.35">
      <c r="A230" s="28">
        <v>15</v>
      </c>
      <c r="B230" s="28" t="s">
        <v>608</v>
      </c>
      <c r="C230" s="28" t="s">
        <v>432</v>
      </c>
      <c r="D230" s="28">
        <v>1504976</v>
      </c>
      <c r="E230" s="28" t="s">
        <v>686</v>
      </c>
    </row>
    <row r="231" spans="1:5" x14ac:dyDescent="0.35">
      <c r="A231" s="28">
        <v>15</v>
      </c>
      <c r="B231" s="28" t="s">
        <v>608</v>
      </c>
      <c r="C231" s="28" t="s">
        <v>432</v>
      </c>
      <c r="D231" s="28">
        <v>1505007</v>
      </c>
      <c r="E231" s="28" t="s">
        <v>687</v>
      </c>
    </row>
    <row r="232" spans="1:5" x14ac:dyDescent="0.35">
      <c r="A232" s="28">
        <v>15</v>
      </c>
      <c r="B232" s="28" t="s">
        <v>608</v>
      </c>
      <c r="C232" s="28" t="s">
        <v>432</v>
      </c>
      <c r="D232" s="28">
        <v>1505031</v>
      </c>
      <c r="E232" s="28" t="s">
        <v>688</v>
      </c>
    </row>
    <row r="233" spans="1:5" x14ac:dyDescent="0.35">
      <c r="A233" s="28">
        <v>15</v>
      </c>
      <c r="B233" s="28" t="s">
        <v>608</v>
      </c>
      <c r="C233" s="28" t="s">
        <v>432</v>
      </c>
      <c r="D233" s="28">
        <v>1505064</v>
      </c>
      <c r="E233" s="28" t="s">
        <v>689</v>
      </c>
    </row>
    <row r="234" spans="1:5" x14ac:dyDescent="0.35">
      <c r="A234" s="28">
        <v>15</v>
      </c>
      <c r="B234" s="28" t="s">
        <v>608</v>
      </c>
      <c r="C234" s="28" t="s">
        <v>432</v>
      </c>
      <c r="D234" s="28">
        <v>1505106</v>
      </c>
      <c r="E234" s="28" t="s">
        <v>690</v>
      </c>
    </row>
    <row r="235" spans="1:5" x14ac:dyDescent="0.35">
      <c r="A235" s="28">
        <v>15</v>
      </c>
      <c r="B235" s="28" t="s">
        <v>608</v>
      </c>
      <c r="C235" s="28" t="s">
        <v>432</v>
      </c>
      <c r="D235" s="28">
        <v>1505205</v>
      </c>
      <c r="E235" s="28" t="s">
        <v>691</v>
      </c>
    </row>
    <row r="236" spans="1:5" x14ac:dyDescent="0.35">
      <c r="A236" s="28">
        <v>15</v>
      </c>
      <c r="B236" s="28" t="s">
        <v>608</v>
      </c>
      <c r="C236" s="28" t="s">
        <v>432</v>
      </c>
      <c r="D236" s="28">
        <v>1505304</v>
      </c>
      <c r="E236" s="28" t="s">
        <v>692</v>
      </c>
    </row>
    <row r="237" spans="1:5" x14ac:dyDescent="0.35">
      <c r="A237" s="28">
        <v>15</v>
      </c>
      <c r="B237" s="28" t="s">
        <v>608</v>
      </c>
      <c r="C237" s="28" t="s">
        <v>432</v>
      </c>
      <c r="D237" s="28">
        <v>1505403</v>
      </c>
      <c r="E237" s="28" t="s">
        <v>693</v>
      </c>
    </row>
    <row r="238" spans="1:5" x14ac:dyDescent="0.35">
      <c r="A238" s="28">
        <v>15</v>
      </c>
      <c r="B238" s="28" t="s">
        <v>608</v>
      </c>
      <c r="C238" s="28" t="s">
        <v>432</v>
      </c>
      <c r="D238" s="28">
        <v>1505437</v>
      </c>
      <c r="E238" s="28" t="s">
        <v>694</v>
      </c>
    </row>
    <row r="239" spans="1:5" x14ac:dyDescent="0.35">
      <c r="A239" s="28">
        <v>15</v>
      </c>
      <c r="B239" s="28" t="s">
        <v>608</v>
      </c>
      <c r="C239" s="28" t="s">
        <v>432</v>
      </c>
      <c r="D239" s="28">
        <v>1505486</v>
      </c>
      <c r="E239" s="28" t="s">
        <v>695</v>
      </c>
    </row>
    <row r="240" spans="1:5" x14ac:dyDescent="0.35">
      <c r="A240" s="28">
        <v>15</v>
      </c>
      <c r="B240" s="28" t="s">
        <v>608</v>
      </c>
      <c r="C240" s="28" t="s">
        <v>432</v>
      </c>
      <c r="D240" s="28">
        <v>1505494</v>
      </c>
      <c r="E240" s="28" t="s">
        <v>696</v>
      </c>
    </row>
    <row r="241" spans="1:5" x14ac:dyDescent="0.35">
      <c r="A241" s="28">
        <v>15</v>
      </c>
      <c r="B241" s="28" t="s">
        <v>608</v>
      </c>
      <c r="C241" s="28" t="s">
        <v>432</v>
      </c>
      <c r="D241" s="28">
        <v>1505502</v>
      </c>
      <c r="E241" s="28" t="s">
        <v>697</v>
      </c>
    </row>
    <row r="242" spans="1:5" x14ac:dyDescent="0.35">
      <c r="A242" s="28">
        <v>15</v>
      </c>
      <c r="B242" s="28" t="s">
        <v>608</v>
      </c>
      <c r="C242" s="28" t="s">
        <v>432</v>
      </c>
      <c r="D242" s="28">
        <v>1505536</v>
      </c>
      <c r="E242" s="28" t="s">
        <v>698</v>
      </c>
    </row>
    <row r="243" spans="1:5" x14ac:dyDescent="0.35">
      <c r="A243" s="28">
        <v>15</v>
      </c>
      <c r="B243" s="28" t="s">
        <v>608</v>
      </c>
      <c r="C243" s="28" t="s">
        <v>432</v>
      </c>
      <c r="D243" s="28">
        <v>1505551</v>
      </c>
      <c r="E243" s="28" t="s">
        <v>323</v>
      </c>
    </row>
    <row r="244" spans="1:5" x14ac:dyDescent="0.35">
      <c r="A244" s="28">
        <v>15</v>
      </c>
      <c r="B244" s="28" t="s">
        <v>608</v>
      </c>
      <c r="C244" s="28" t="s">
        <v>432</v>
      </c>
      <c r="D244" s="28">
        <v>1505601</v>
      </c>
      <c r="E244" s="28" t="s">
        <v>699</v>
      </c>
    </row>
    <row r="245" spans="1:5" x14ac:dyDescent="0.35">
      <c r="A245" s="28">
        <v>15</v>
      </c>
      <c r="B245" s="28" t="s">
        <v>608</v>
      </c>
      <c r="C245" s="28" t="s">
        <v>432</v>
      </c>
      <c r="D245" s="28">
        <v>1505635</v>
      </c>
      <c r="E245" s="28" t="s">
        <v>700</v>
      </c>
    </row>
    <row r="246" spans="1:5" x14ac:dyDescent="0.35">
      <c r="A246" s="28">
        <v>15</v>
      </c>
      <c r="B246" s="28" t="s">
        <v>608</v>
      </c>
      <c r="C246" s="28" t="s">
        <v>432</v>
      </c>
      <c r="D246" s="28">
        <v>1505650</v>
      </c>
      <c r="E246" s="28" t="s">
        <v>701</v>
      </c>
    </row>
    <row r="247" spans="1:5" x14ac:dyDescent="0.35">
      <c r="A247" s="28">
        <v>15</v>
      </c>
      <c r="B247" s="28" t="s">
        <v>608</v>
      </c>
      <c r="C247" s="28" t="s">
        <v>432</v>
      </c>
      <c r="D247" s="28">
        <v>1505700</v>
      </c>
      <c r="E247" s="28" t="s">
        <v>702</v>
      </c>
    </row>
    <row r="248" spans="1:5" x14ac:dyDescent="0.35">
      <c r="A248" s="28">
        <v>15</v>
      </c>
      <c r="B248" s="28" t="s">
        <v>608</v>
      </c>
      <c r="C248" s="28" t="s">
        <v>432</v>
      </c>
      <c r="D248" s="28">
        <v>1505809</v>
      </c>
      <c r="E248" s="28" t="s">
        <v>703</v>
      </c>
    </row>
    <row r="249" spans="1:5" x14ac:dyDescent="0.35">
      <c r="A249" s="28">
        <v>15</v>
      </c>
      <c r="B249" s="28" t="s">
        <v>608</v>
      </c>
      <c r="C249" s="28" t="s">
        <v>432</v>
      </c>
      <c r="D249" s="28">
        <v>1505908</v>
      </c>
      <c r="E249" s="28" t="s">
        <v>704</v>
      </c>
    </row>
    <row r="250" spans="1:5" x14ac:dyDescent="0.35">
      <c r="A250" s="28">
        <v>15</v>
      </c>
      <c r="B250" s="28" t="s">
        <v>608</v>
      </c>
      <c r="C250" s="28" t="s">
        <v>432</v>
      </c>
      <c r="D250" s="28">
        <v>1506005</v>
      </c>
      <c r="E250" s="28" t="s">
        <v>705</v>
      </c>
    </row>
    <row r="251" spans="1:5" x14ac:dyDescent="0.35">
      <c r="A251" s="28">
        <v>15</v>
      </c>
      <c r="B251" s="28" t="s">
        <v>608</v>
      </c>
      <c r="C251" s="28" t="s">
        <v>432</v>
      </c>
      <c r="D251" s="28">
        <v>1506104</v>
      </c>
      <c r="E251" s="28" t="s">
        <v>706</v>
      </c>
    </row>
    <row r="252" spans="1:5" x14ac:dyDescent="0.35">
      <c r="A252" s="28">
        <v>15</v>
      </c>
      <c r="B252" s="28" t="s">
        <v>608</v>
      </c>
      <c r="C252" s="28" t="s">
        <v>432</v>
      </c>
      <c r="D252" s="28">
        <v>1506112</v>
      </c>
      <c r="E252" s="28" t="s">
        <v>707</v>
      </c>
    </row>
    <row r="253" spans="1:5" x14ac:dyDescent="0.35">
      <c r="A253" s="28">
        <v>15</v>
      </c>
      <c r="B253" s="28" t="s">
        <v>608</v>
      </c>
      <c r="C253" s="28" t="s">
        <v>432</v>
      </c>
      <c r="D253" s="28">
        <v>1506138</v>
      </c>
      <c r="E253" s="28" t="s">
        <v>708</v>
      </c>
    </row>
    <row r="254" spans="1:5" x14ac:dyDescent="0.35">
      <c r="A254" s="28">
        <v>15</v>
      </c>
      <c r="B254" s="28" t="s">
        <v>608</v>
      </c>
      <c r="C254" s="28" t="s">
        <v>432</v>
      </c>
      <c r="D254" s="28">
        <v>1506161</v>
      </c>
      <c r="E254" s="28" t="s">
        <v>709</v>
      </c>
    </row>
    <row r="255" spans="1:5" x14ac:dyDescent="0.35">
      <c r="A255" s="28">
        <v>15</v>
      </c>
      <c r="B255" s="28" t="s">
        <v>608</v>
      </c>
      <c r="C255" s="28" t="s">
        <v>432</v>
      </c>
      <c r="D255" s="28">
        <v>1506187</v>
      </c>
      <c r="E255" s="28" t="s">
        <v>710</v>
      </c>
    </row>
    <row r="256" spans="1:5" x14ac:dyDescent="0.35">
      <c r="A256" s="28">
        <v>15</v>
      </c>
      <c r="B256" s="28" t="s">
        <v>608</v>
      </c>
      <c r="C256" s="28" t="s">
        <v>432</v>
      </c>
      <c r="D256" s="28">
        <v>1506195</v>
      </c>
      <c r="E256" s="28" t="s">
        <v>711</v>
      </c>
    </row>
    <row r="257" spans="1:5" x14ac:dyDescent="0.35">
      <c r="A257" s="28">
        <v>15</v>
      </c>
      <c r="B257" s="28" t="s">
        <v>608</v>
      </c>
      <c r="C257" s="28" t="s">
        <v>432</v>
      </c>
      <c r="D257" s="28">
        <v>1506203</v>
      </c>
      <c r="E257" s="28" t="s">
        <v>712</v>
      </c>
    </row>
    <row r="258" spans="1:5" x14ac:dyDescent="0.35">
      <c r="A258" s="28">
        <v>15</v>
      </c>
      <c r="B258" s="28" t="s">
        <v>608</v>
      </c>
      <c r="C258" s="28" t="s">
        <v>432</v>
      </c>
      <c r="D258" s="28">
        <v>1506302</v>
      </c>
      <c r="E258" s="28" t="s">
        <v>713</v>
      </c>
    </row>
    <row r="259" spans="1:5" x14ac:dyDescent="0.35">
      <c r="A259" s="28">
        <v>15</v>
      </c>
      <c r="B259" s="28" t="s">
        <v>608</v>
      </c>
      <c r="C259" s="28" t="s">
        <v>432</v>
      </c>
      <c r="D259" s="28">
        <v>1506351</v>
      </c>
      <c r="E259" s="28" t="s">
        <v>714</v>
      </c>
    </row>
    <row r="260" spans="1:5" x14ac:dyDescent="0.35">
      <c r="A260" s="28">
        <v>15</v>
      </c>
      <c r="B260" s="28" t="s">
        <v>608</v>
      </c>
      <c r="C260" s="28" t="s">
        <v>432</v>
      </c>
      <c r="D260" s="28">
        <v>1506401</v>
      </c>
      <c r="E260" s="28" t="s">
        <v>715</v>
      </c>
    </row>
    <row r="261" spans="1:5" x14ac:dyDescent="0.35">
      <c r="A261" s="28">
        <v>15</v>
      </c>
      <c r="B261" s="28" t="s">
        <v>608</v>
      </c>
      <c r="C261" s="28" t="s">
        <v>432</v>
      </c>
      <c r="D261" s="28">
        <v>1506500</v>
      </c>
      <c r="E261" s="28" t="s">
        <v>716</v>
      </c>
    </row>
    <row r="262" spans="1:5" x14ac:dyDescent="0.35">
      <c r="A262" s="28">
        <v>15</v>
      </c>
      <c r="B262" s="28" t="s">
        <v>608</v>
      </c>
      <c r="C262" s="28" t="s">
        <v>432</v>
      </c>
      <c r="D262" s="28">
        <v>1506559</v>
      </c>
      <c r="E262" s="28" t="s">
        <v>717</v>
      </c>
    </row>
    <row r="263" spans="1:5" x14ac:dyDescent="0.35">
      <c r="A263" s="28">
        <v>15</v>
      </c>
      <c r="B263" s="28" t="s">
        <v>608</v>
      </c>
      <c r="C263" s="28" t="s">
        <v>432</v>
      </c>
      <c r="D263" s="28">
        <v>1506583</v>
      </c>
      <c r="E263" s="28" t="s">
        <v>718</v>
      </c>
    </row>
    <row r="264" spans="1:5" x14ac:dyDescent="0.35">
      <c r="A264" s="28">
        <v>15</v>
      </c>
      <c r="B264" s="28" t="s">
        <v>608</v>
      </c>
      <c r="C264" s="28" t="s">
        <v>432</v>
      </c>
      <c r="D264" s="28">
        <v>1506609</v>
      </c>
      <c r="E264" s="28" t="s">
        <v>719</v>
      </c>
    </row>
    <row r="265" spans="1:5" x14ac:dyDescent="0.35">
      <c r="A265" s="28">
        <v>15</v>
      </c>
      <c r="B265" s="28" t="s">
        <v>608</v>
      </c>
      <c r="C265" s="28" t="s">
        <v>432</v>
      </c>
      <c r="D265" s="28">
        <v>1506708</v>
      </c>
      <c r="E265" s="28" t="s">
        <v>720</v>
      </c>
    </row>
    <row r="266" spans="1:5" x14ac:dyDescent="0.35">
      <c r="A266" s="28">
        <v>15</v>
      </c>
      <c r="B266" s="28" t="s">
        <v>608</v>
      </c>
      <c r="C266" s="28" t="s">
        <v>432</v>
      </c>
      <c r="D266" s="28">
        <v>1506807</v>
      </c>
      <c r="E266" s="28" t="s">
        <v>721</v>
      </c>
    </row>
    <row r="267" spans="1:5" x14ac:dyDescent="0.35">
      <c r="A267" s="28">
        <v>15</v>
      </c>
      <c r="B267" s="28" t="s">
        <v>608</v>
      </c>
      <c r="C267" s="28" t="s">
        <v>432</v>
      </c>
      <c r="D267" s="28">
        <v>1506906</v>
      </c>
      <c r="E267" s="28" t="s">
        <v>722</v>
      </c>
    </row>
    <row r="268" spans="1:5" x14ac:dyDescent="0.35">
      <c r="A268" s="28">
        <v>15</v>
      </c>
      <c r="B268" s="28" t="s">
        <v>608</v>
      </c>
      <c r="C268" s="28" t="s">
        <v>432</v>
      </c>
      <c r="D268" s="28">
        <v>1507003</v>
      </c>
      <c r="E268" s="28" t="s">
        <v>723</v>
      </c>
    </row>
    <row r="269" spans="1:5" x14ac:dyDescent="0.35">
      <c r="A269" s="28">
        <v>15</v>
      </c>
      <c r="B269" s="28" t="s">
        <v>608</v>
      </c>
      <c r="C269" s="28" t="s">
        <v>432</v>
      </c>
      <c r="D269" s="28">
        <v>1507102</v>
      </c>
      <c r="E269" s="28" t="s">
        <v>724</v>
      </c>
    </row>
    <row r="270" spans="1:5" x14ac:dyDescent="0.35">
      <c r="A270" s="28">
        <v>15</v>
      </c>
      <c r="B270" s="28" t="s">
        <v>608</v>
      </c>
      <c r="C270" s="28" t="s">
        <v>432</v>
      </c>
      <c r="D270" s="28">
        <v>1507151</v>
      </c>
      <c r="E270" s="28" t="s">
        <v>725</v>
      </c>
    </row>
    <row r="271" spans="1:5" x14ac:dyDescent="0.35">
      <c r="A271" s="28">
        <v>15</v>
      </c>
      <c r="B271" s="28" t="s">
        <v>608</v>
      </c>
      <c r="C271" s="28" t="s">
        <v>432</v>
      </c>
      <c r="D271" s="28">
        <v>1507201</v>
      </c>
      <c r="E271" s="28" t="s">
        <v>726</v>
      </c>
    </row>
    <row r="272" spans="1:5" x14ac:dyDescent="0.35">
      <c r="A272" s="28">
        <v>15</v>
      </c>
      <c r="B272" s="28" t="s">
        <v>608</v>
      </c>
      <c r="C272" s="28" t="s">
        <v>432</v>
      </c>
      <c r="D272" s="28">
        <v>1507300</v>
      </c>
      <c r="E272" s="28" t="s">
        <v>727</v>
      </c>
    </row>
    <row r="273" spans="1:5" x14ac:dyDescent="0.35">
      <c r="A273" s="28">
        <v>15</v>
      </c>
      <c r="B273" s="28" t="s">
        <v>608</v>
      </c>
      <c r="C273" s="28" t="s">
        <v>432</v>
      </c>
      <c r="D273" s="28">
        <v>1507409</v>
      </c>
      <c r="E273" s="28" t="s">
        <v>728</v>
      </c>
    </row>
    <row r="274" spans="1:5" x14ac:dyDescent="0.35">
      <c r="A274" s="28">
        <v>15</v>
      </c>
      <c r="B274" s="28" t="s">
        <v>608</v>
      </c>
      <c r="C274" s="28" t="s">
        <v>432</v>
      </c>
      <c r="D274" s="28">
        <v>1507458</v>
      </c>
      <c r="E274" s="28" t="s">
        <v>729</v>
      </c>
    </row>
    <row r="275" spans="1:5" x14ac:dyDescent="0.35">
      <c r="A275" s="28">
        <v>15</v>
      </c>
      <c r="B275" s="28" t="s">
        <v>608</v>
      </c>
      <c r="C275" s="28" t="s">
        <v>432</v>
      </c>
      <c r="D275" s="28">
        <v>1507466</v>
      </c>
      <c r="E275" s="28" t="s">
        <v>730</v>
      </c>
    </row>
    <row r="276" spans="1:5" x14ac:dyDescent="0.35">
      <c r="A276" s="28">
        <v>15</v>
      </c>
      <c r="B276" s="28" t="s">
        <v>608</v>
      </c>
      <c r="C276" s="28" t="s">
        <v>432</v>
      </c>
      <c r="D276" s="28">
        <v>1507474</v>
      </c>
      <c r="E276" s="28" t="s">
        <v>731</v>
      </c>
    </row>
    <row r="277" spans="1:5" x14ac:dyDescent="0.35">
      <c r="A277" s="28">
        <v>15</v>
      </c>
      <c r="B277" s="28" t="s">
        <v>608</v>
      </c>
      <c r="C277" s="28" t="s">
        <v>432</v>
      </c>
      <c r="D277" s="28">
        <v>1507508</v>
      </c>
      <c r="E277" s="28" t="s">
        <v>732</v>
      </c>
    </row>
    <row r="278" spans="1:5" x14ac:dyDescent="0.35">
      <c r="A278" s="28">
        <v>15</v>
      </c>
      <c r="B278" s="28" t="s">
        <v>608</v>
      </c>
      <c r="C278" s="28" t="s">
        <v>432</v>
      </c>
      <c r="D278" s="28">
        <v>1507607</v>
      </c>
      <c r="E278" s="28" t="s">
        <v>733</v>
      </c>
    </row>
    <row r="279" spans="1:5" x14ac:dyDescent="0.35">
      <c r="A279" s="28">
        <v>15</v>
      </c>
      <c r="B279" s="28" t="s">
        <v>608</v>
      </c>
      <c r="C279" s="28" t="s">
        <v>432</v>
      </c>
      <c r="D279" s="28">
        <v>1507706</v>
      </c>
      <c r="E279" s="28" t="s">
        <v>734</v>
      </c>
    </row>
    <row r="280" spans="1:5" x14ac:dyDescent="0.35">
      <c r="A280" s="28">
        <v>15</v>
      </c>
      <c r="B280" s="28" t="s">
        <v>608</v>
      </c>
      <c r="C280" s="28" t="s">
        <v>432</v>
      </c>
      <c r="D280" s="28">
        <v>1507755</v>
      </c>
      <c r="E280" s="28" t="s">
        <v>735</v>
      </c>
    </row>
    <row r="281" spans="1:5" x14ac:dyDescent="0.35">
      <c r="A281" s="28">
        <v>15</v>
      </c>
      <c r="B281" s="28" t="s">
        <v>608</v>
      </c>
      <c r="C281" s="28" t="s">
        <v>432</v>
      </c>
      <c r="D281" s="28">
        <v>1507805</v>
      </c>
      <c r="E281" s="28" t="s">
        <v>736</v>
      </c>
    </row>
    <row r="282" spans="1:5" x14ac:dyDescent="0.35">
      <c r="A282" s="28">
        <v>15</v>
      </c>
      <c r="B282" s="28" t="s">
        <v>608</v>
      </c>
      <c r="C282" s="28" t="s">
        <v>432</v>
      </c>
      <c r="D282" s="28">
        <v>1507904</v>
      </c>
      <c r="E282" s="28" t="s">
        <v>737</v>
      </c>
    </row>
    <row r="283" spans="1:5" x14ac:dyDescent="0.35">
      <c r="A283" s="28">
        <v>15</v>
      </c>
      <c r="B283" s="28" t="s">
        <v>608</v>
      </c>
      <c r="C283" s="28" t="s">
        <v>432</v>
      </c>
      <c r="D283" s="28">
        <v>1507953</v>
      </c>
      <c r="E283" s="28" t="s">
        <v>738</v>
      </c>
    </row>
    <row r="284" spans="1:5" x14ac:dyDescent="0.35">
      <c r="A284" s="28">
        <v>15</v>
      </c>
      <c r="B284" s="28" t="s">
        <v>608</v>
      </c>
      <c r="C284" s="28" t="s">
        <v>432</v>
      </c>
      <c r="D284" s="28">
        <v>1507961</v>
      </c>
      <c r="E284" s="28" t="s">
        <v>739</v>
      </c>
    </row>
    <row r="285" spans="1:5" x14ac:dyDescent="0.35">
      <c r="A285" s="28">
        <v>15</v>
      </c>
      <c r="B285" s="28" t="s">
        <v>608</v>
      </c>
      <c r="C285" s="28" t="s">
        <v>432</v>
      </c>
      <c r="D285" s="28">
        <v>1507979</v>
      </c>
      <c r="E285" s="28" t="s">
        <v>740</v>
      </c>
    </row>
    <row r="286" spans="1:5" x14ac:dyDescent="0.35">
      <c r="A286" s="28">
        <v>15</v>
      </c>
      <c r="B286" s="28" t="s">
        <v>608</v>
      </c>
      <c r="C286" s="28" t="s">
        <v>432</v>
      </c>
      <c r="D286" s="28">
        <v>1508001</v>
      </c>
      <c r="E286" s="28" t="s">
        <v>741</v>
      </c>
    </row>
    <row r="287" spans="1:5" x14ac:dyDescent="0.35">
      <c r="A287" s="28">
        <v>15</v>
      </c>
      <c r="B287" s="28" t="s">
        <v>608</v>
      </c>
      <c r="C287" s="28" t="s">
        <v>432</v>
      </c>
      <c r="D287" s="28">
        <v>1508035</v>
      </c>
      <c r="E287" s="28" t="s">
        <v>742</v>
      </c>
    </row>
    <row r="288" spans="1:5" x14ac:dyDescent="0.35">
      <c r="A288" s="28">
        <v>15</v>
      </c>
      <c r="B288" s="28" t="s">
        <v>608</v>
      </c>
      <c r="C288" s="28" t="s">
        <v>432</v>
      </c>
      <c r="D288" s="28">
        <v>1508050</v>
      </c>
      <c r="E288" s="28" t="s">
        <v>743</v>
      </c>
    </row>
    <row r="289" spans="1:5" x14ac:dyDescent="0.35">
      <c r="A289" s="28">
        <v>15</v>
      </c>
      <c r="B289" s="28" t="s">
        <v>608</v>
      </c>
      <c r="C289" s="28" t="s">
        <v>432</v>
      </c>
      <c r="D289" s="28">
        <v>1508084</v>
      </c>
      <c r="E289" s="28" t="s">
        <v>744</v>
      </c>
    </row>
    <row r="290" spans="1:5" x14ac:dyDescent="0.35">
      <c r="A290" s="28">
        <v>15</v>
      </c>
      <c r="B290" s="28" t="s">
        <v>608</v>
      </c>
      <c r="C290" s="28" t="s">
        <v>432</v>
      </c>
      <c r="D290" s="28">
        <v>1508100</v>
      </c>
      <c r="E290" s="28" t="s">
        <v>745</v>
      </c>
    </row>
    <row r="291" spans="1:5" x14ac:dyDescent="0.35">
      <c r="A291" s="28">
        <v>15</v>
      </c>
      <c r="B291" s="28" t="s">
        <v>608</v>
      </c>
      <c r="C291" s="28" t="s">
        <v>432</v>
      </c>
      <c r="D291" s="28">
        <v>1508126</v>
      </c>
      <c r="E291" s="28" t="s">
        <v>746</v>
      </c>
    </row>
    <row r="292" spans="1:5" x14ac:dyDescent="0.35">
      <c r="A292" s="28">
        <v>15</v>
      </c>
      <c r="B292" s="28" t="s">
        <v>608</v>
      </c>
      <c r="C292" s="28" t="s">
        <v>432</v>
      </c>
      <c r="D292" s="28">
        <v>1508159</v>
      </c>
      <c r="E292" s="28" t="s">
        <v>747</v>
      </c>
    </row>
    <row r="293" spans="1:5" x14ac:dyDescent="0.35">
      <c r="A293" s="28">
        <v>15</v>
      </c>
      <c r="B293" s="28" t="s">
        <v>608</v>
      </c>
      <c r="C293" s="28" t="s">
        <v>432</v>
      </c>
      <c r="D293" s="28">
        <v>1508209</v>
      </c>
      <c r="E293" s="28" t="s">
        <v>748</v>
      </c>
    </row>
    <row r="294" spans="1:5" x14ac:dyDescent="0.35">
      <c r="A294" s="28">
        <v>15</v>
      </c>
      <c r="B294" s="28" t="s">
        <v>608</v>
      </c>
      <c r="C294" s="28" t="s">
        <v>432</v>
      </c>
      <c r="D294" s="28">
        <v>1508308</v>
      </c>
      <c r="E294" s="28" t="s">
        <v>749</v>
      </c>
    </row>
    <row r="295" spans="1:5" x14ac:dyDescent="0.35">
      <c r="A295" s="28">
        <v>15</v>
      </c>
      <c r="B295" s="28" t="s">
        <v>608</v>
      </c>
      <c r="C295" s="28" t="s">
        <v>432</v>
      </c>
      <c r="D295" s="28">
        <v>1508357</v>
      </c>
      <c r="E295" s="28" t="s">
        <v>750</v>
      </c>
    </row>
    <row r="296" spans="1:5" x14ac:dyDescent="0.35">
      <c r="A296" s="28">
        <v>15</v>
      </c>
      <c r="B296" s="28" t="s">
        <v>608</v>
      </c>
      <c r="C296" s="28" t="s">
        <v>432</v>
      </c>
      <c r="D296" s="28">
        <v>1508407</v>
      </c>
      <c r="E296" s="28" t="s">
        <v>751</v>
      </c>
    </row>
    <row r="297" spans="1:5" x14ac:dyDescent="0.35">
      <c r="A297" s="28">
        <v>16</v>
      </c>
      <c r="B297" s="28" t="s">
        <v>752</v>
      </c>
      <c r="C297" s="28" t="s">
        <v>418</v>
      </c>
      <c r="D297" s="28">
        <v>1600055</v>
      </c>
      <c r="E297" s="28" t="s">
        <v>753</v>
      </c>
    </row>
    <row r="298" spans="1:5" x14ac:dyDescent="0.35">
      <c r="A298" s="28">
        <v>16</v>
      </c>
      <c r="B298" s="28" t="s">
        <v>752</v>
      </c>
      <c r="C298" s="28" t="s">
        <v>418</v>
      </c>
      <c r="D298" s="28">
        <v>1600105</v>
      </c>
      <c r="E298" s="28" t="s">
        <v>418</v>
      </c>
    </row>
    <row r="299" spans="1:5" x14ac:dyDescent="0.35">
      <c r="A299" s="28">
        <v>16</v>
      </c>
      <c r="B299" s="28" t="s">
        <v>752</v>
      </c>
      <c r="C299" s="28" t="s">
        <v>418</v>
      </c>
      <c r="D299" s="28">
        <v>1600154</v>
      </c>
      <c r="E299" s="28" t="s">
        <v>754</v>
      </c>
    </row>
    <row r="300" spans="1:5" x14ac:dyDescent="0.35">
      <c r="A300" s="28">
        <v>16</v>
      </c>
      <c r="B300" s="28" t="s">
        <v>752</v>
      </c>
      <c r="C300" s="28" t="s">
        <v>418</v>
      </c>
      <c r="D300" s="28">
        <v>1600204</v>
      </c>
      <c r="E300" s="28" t="s">
        <v>755</v>
      </c>
    </row>
    <row r="301" spans="1:5" x14ac:dyDescent="0.35">
      <c r="A301" s="28">
        <v>16</v>
      </c>
      <c r="B301" s="28" t="s">
        <v>752</v>
      </c>
      <c r="C301" s="28" t="s">
        <v>418</v>
      </c>
      <c r="D301" s="28">
        <v>1600212</v>
      </c>
      <c r="E301" s="28" t="s">
        <v>756</v>
      </c>
    </row>
    <row r="302" spans="1:5" x14ac:dyDescent="0.35">
      <c r="A302" s="28">
        <v>16</v>
      </c>
      <c r="B302" s="28" t="s">
        <v>752</v>
      </c>
      <c r="C302" s="28" t="s">
        <v>418</v>
      </c>
      <c r="D302" s="28">
        <v>1600238</v>
      </c>
      <c r="E302" s="28" t="s">
        <v>757</v>
      </c>
    </row>
    <row r="303" spans="1:5" x14ac:dyDescent="0.35">
      <c r="A303" s="28">
        <v>16</v>
      </c>
      <c r="B303" s="28" t="s">
        <v>752</v>
      </c>
      <c r="C303" s="28" t="s">
        <v>418</v>
      </c>
      <c r="D303" s="28">
        <v>1600253</v>
      </c>
      <c r="E303" s="28" t="s">
        <v>758</v>
      </c>
    </row>
    <row r="304" spans="1:5" x14ac:dyDescent="0.35">
      <c r="A304" s="28">
        <v>16</v>
      </c>
      <c r="B304" s="28" t="s">
        <v>752</v>
      </c>
      <c r="C304" s="28" t="s">
        <v>418</v>
      </c>
      <c r="D304" s="28">
        <v>1600279</v>
      </c>
      <c r="E304" s="28" t="s">
        <v>759</v>
      </c>
    </row>
    <row r="305" spans="1:5" x14ac:dyDescent="0.35">
      <c r="A305" s="28">
        <v>16</v>
      </c>
      <c r="B305" s="28" t="s">
        <v>752</v>
      </c>
      <c r="C305" s="28" t="s">
        <v>418</v>
      </c>
      <c r="D305" s="28">
        <v>1600303</v>
      </c>
      <c r="E305" s="28" t="s">
        <v>760</v>
      </c>
    </row>
    <row r="306" spans="1:5" x14ac:dyDescent="0.35">
      <c r="A306" s="28">
        <v>16</v>
      </c>
      <c r="B306" s="28" t="s">
        <v>752</v>
      </c>
      <c r="C306" s="28" t="s">
        <v>418</v>
      </c>
      <c r="D306" s="28">
        <v>1600402</v>
      </c>
      <c r="E306" s="28" t="s">
        <v>761</v>
      </c>
    </row>
    <row r="307" spans="1:5" x14ac:dyDescent="0.35">
      <c r="A307" s="28">
        <v>16</v>
      </c>
      <c r="B307" s="28" t="s">
        <v>752</v>
      </c>
      <c r="C307" s="28" t="s">
        <v>418</v>
      </c>
      <c r="D307" s="28">
        <v>1600501</v>
      </c>
      <c r="E307" s="28" t="s">
        <v>762</v>
      </c>
    </row>
    <row r="308" spans="1:5" x14ac:dyDescent="0.35">
      <c r="A308" s="28">
        <v>16</v>
      </c>
      <c r="B308" s="28" t="s">
        <v>752</v>
      </c>
      <c r="C308" s="28" t="s">
        <v>418</v>
      </c>
      <c r="D308" s="28">
        <v>1600535</v>
      </c>
      <c r="E308" s="28" t="s">
        <v>763</v>
      </c>
    </row>
    <row r="309" spans="1:5" x14ac:dyDescent="0.35">
      <c r="A309" s="28">
        <v>16</v>
      </c>
      <c r="B309" s="28" t="s">
        <v>752</v>
      </c>
      <c r="C309" s="28" t="s">
        <v>418</v>
      </c>
      <c r="D309" s="28">
        <v>1600550</v>
      </c>
      <c r="E309" s="28" t="s">
        <v>764</v>
      </c>
    </row>
    <row r="310" spans="1:5" x14ac:dyDescent="0.35">
      <c r="A310" s="28">
        <v>16</v>
      </c>
      <c r="B310" s="28" t="s">
        <v>752</v>
      </c>
      <c r="C310" s="28" t="s">
        <v>418</v>
      </c>
      <c r="D310" s="28">
        <v>1600600</v>
      </c>
      <c r="E310" s="28" t="s">
        <v>765</v>
      </c>
    </row>
    <row r="311" spans="1:5" x14ac:dyDescent="0.35">
      <c r="A311" s="28">
        <v>16</v>
      </c>
      <c r="B311" s="28" t="s">
        <v>752</v>
      </c>
      <c r="C311" s="28" t="s">
        <v>418</v>
      </c>
      <c r="D311" s="28">
        <v>1600709</v>
      </c>
      <c r="E311" s="28" t="s">
        <v>766</v>
      </c>
    </row>
    <row r="312" spans="1:5" x14ac:dyDescent="0.35">
      <c r="A312" s="28">
        <v>16</v>
      </c>
      <c r="B312" s="28" t="s">
        <v>752</v>
      </c>
      <c r="C312" s="28" t="s">
        <v>418</v>
      </c>
      <c r="D312" s="28">
        <v>1600808</v>
      </c>
      <c r="E312" s="28" t="s">
        <v>767</v>
      </c>
    </row>
    <row r="313" spans="1:5" x14ac:dyDescent="0.35">
      <c r="A313" s="28">
        <v>17</v>
      </c>
      <c r="B313" s="28" t="s">
        <v>768</v>
      </c>
      <c r="C313" s="28" t="s">
        <v>444</v>
      </c>
      <c r="D313" s="28">
        <v>1700251</v>
      </c>
      <c r="E313" s="28" t="s">
        <v>769</v>
      </c>
    </row>
    <row r="314" spans="1:5" x14ac:dyDescent="0.35">
      <c r="A314" s="28">
        <v>17</v>
      </c>
      <c r="B314" s="28" t="s">
        <v>768</v>
      </c>
      <c r="C314" s="28" t="s">
        <v>444</v>
      </c>
      <c r="D314" s="28">
        <v>1700301</v>
      </c>
      <c r="E314" s="28" t="s">
        <v>770</v>
      </c>
    </row>
    <row r="315" spans="1:5" x14ac:dyDescent="0.35">
      <c r="A315" s="28">
        <v>17</v>
      </c>
      <c r="B315" s="28" t="s">
        <v>768</v>
      </c>
      <c r="C315" s="28" t="s">
        <v>444</v>
      </c>
      <c r="D315" s="28">
        <v>1700350</v>
      </c>
      <c r="E315" s="28" t="s">
        <v>771</v>
      </c>
    </row>
    <row r="316" spans="1:5" x14ac:dyDescent="0.35">
      <c r="A316" s="28">
        <v>17</v>
      </c>
      <c r="B316" s="28" t="s">
        <v>768</v>
      </c>
      <c r="C316" s="28" t="s">
        <v>444</v>
      </c>
      <c r="D316" s="28">
        <v>1700400</v>
      </c>
      <c r="E316" s="28" t="s">
        <v>772</v>
      </c>
    </row>
    <row r="317" spans="1:5" x14ac:dyDescent="0.35">
      <c r="A317" s="28">
        <v>17</v>
      </c>
      <c r="B317" s="28" t="s">
        <v>768</v>
      </c>
      <c r="C317" s="28" t="s">
        <v>444</v>
      </c>
      <c r="D317" s="28">
        <v>1700707</v>
      </c>
      <c r="E317" s="28" t="s">
        <v>773</v>
      </c>
    </row>
    <row r="318" spans="1:5" x14ac:dyDescent="0.35">
      <c r="A318" s="28">
        <v>17</v>
      </c>
      <c r="B318" s="28" t="s">
        <v>768</v>
      </c>
      <c r="C318" s="28" t="s">
        <v>444</v>
      </c>
      <c r="D318" s="28">
        <v>1701002</v>
      </c>
      <c r="E318" s="28" t="s">
        <v>774</v>
      </c>
    </row>
    <row r="319" spans="1:5" x14ac:dyDescent="0.35">
      <c r="A319" s="28">
        <v>17</v>
      </c>
      <c r="B319" s="28" t="s">
        <v>768</v>
      </c>
      <c r="C319" s="28" t="s">
        <v>444</v>
      </c>
      <c r="D319" s="28">
        <v>1701051</v>
      </c>
      <c r="E319" s="28" t="s">
        <v>775</v>
      </c>
    </row>
    <row r="320" spans="1:5" x14ac:dyDescent="0.35">
      <c r="A320" s="28">
        <v>17</v>
      </c>
      <c r="B320" s="28" t="s">
        <v>768</v>
      </c>
      <c r="C320" s="28" t="s">
        <v>444</v>
      </c>
      <c r="D320" s="28">
        <v>1701101</v>
      </c>
      <c r="E320" s="28" t="s">
        <v>776</v>
      </c>
    </row>
    <row r="321" spans="1:5" x14ac:dyDescent="0.35">
      <c r="A321" s="28">
        <v>17</v>
      </c>
      <c r="B321" s="28" t="s">
        <v>768</v>
      </c>
      <c r="C321" s="28" t="s">
        <v>444</v>
      </c>
      <c r="D321" s="28">
        <v>1701309</v>
      </c>
      <c r="E321" s="28" t="s">
        <v>777</v>
      </c>
    </row>
    <row r="322" spans="1:5" x14ac:dyDescent="0.35">
      <c r="A322" s="28">
        <v>17</v>
      </c>
      <c r="B322" s="28" t="s">
        <v>768</v>
      </c>
      <c r="C322" s="28" t="s">
        <v>444</v>
      </c>
      <c r="D322" s="28">
        <v>1701903</v>
      </c>
      <c r="E322" s="28" t="s">
        <v>778</v>
      </c>
    </row>
    <row r="323" spans="1:5" x14ac:dyDescent="0.35">
      <c r="A323" s="28">
        <v>17</v>
      </c>
      <c r="B323" s="28" t="s">
        <v>768</v>
      </c>
      <c r="C323" s="28" t="s">
        <v>444</v>
      </c>
      <c r="D323" s="28">
        <v>1702000</v>
      </c>
      <c r="E323" s="28" t="s">
        <v>779</v>
      </c>
    </row>
    <row r="324" spans="1:5" x14ac:dyDescent="0.35">
      <c r="A324" s="28">
        <v>17</v>
      </c>
      <c r="B324" s="28" t="s">
        <v>768</v>
      </c>
      <c r="C324" s="28" t="s">
        <v>444</v>
      </c>
      <c r="D324" s="28">
        <v>1702109</v>
      </c>
      <c r="E324" s="28" t="s">
        <v>780</v>
      </c>
    </row>
    <row r="325" spans="1:5" x14ac:dyDescent="0.35">
      <c r="A325" s="28">
        <v>17</v>
      </c>
      <c r="B325" s="28" t="s">
        <v>768</v>
      </c>
      <c r="C325" s="28" t="s">
        <v>444</v>
      </c>
      <c r="D325" s="28">
        <v>1702158</v>
      </c>
      <c r="E325" s="28" t="s">
        <v>781</v>
      </c>
    </row>
    <row r="326" spans="1:5" x14ac:dyDescent="0.35">
      <c r="A326" s="28">
        <v>17</v>
      </c>
      <c r="B326" s="28" t="s">
        <v>768</v>
      </c>
      <c r="C326" s="28" t="s">
        <v>444</v>
      </c>
      <c r="D326" s="28">
        <v>1702208</v>
      </c>
      <c r="E326" s="28" t="s">
        <v>782</v>
      </c>
    </row>
    <row r="327" spans="1:5" x14ac:dyDescent="0.35">
      <c r="A327" s="28">
        <v>17</v>
      </c>
      <c r="B327" s="28" t="s">
        <v>768</v>
      </c>
      <c r="C327" s="28" t="s">
        <v>444</v>
      </c>
      <c r="D327" s="28">
        <v>1702307</v>
      </c>
      <c r="E327" s="28" t="s">
        <v>783</v>
      </c>
    </row>
    <row r="328" spans="1:5" x14ac:dyDescent="0.35">
      <c r="A328" s="28">
        <v>17</v>
      </c>
      <c r="B328" s="28" t="s">
        <v>768</v>
      </c>
      <c r="C328" s="28" t="s">
        <v>444</v>
      </c>
      <c r="D328" s="28">
        <v>1702406</v>
      </c>
      <c r="E328" s="28" t="s">
        <v>784</v>
      </c>
    </row>
    <row r="329" spans="1:5" x14ac:dyDescent="0.35">
      <c r="A329" s="28">
        <v>17</v>
      </c>
      <c r="B329" s="28" t="s">
        <v>768</v>
      </c>
      <c r="C329" s="28" t="s">
        <v>444</v>
      </c>
      <c r="D329" s="28">
        <v>1702554</v>
      </c>
      <c r="E329" s="28" t="s">
        <v>785</v>
      </c>
    </row>
    <row r="330" spans="1:5" x14ac:dyDescent="0.35">
      <c r="A330" s="28">
        <v>17</v>
      </c>
      <c r="B330" s="28" t="s">
        <v>768</v>
      </c>
      <c r="C330" s="28" t="s">
        <v>444</v>
      </c>
      <c r="D330" s="28">
        <v>1702703</v>
      </c>
      <c r="E330" s="28" t="s">
        <v>786</v>
      </c>
    </row>
    <row r="331" spans="1:5" x14ac:dyDescent="0.35">
      <c r="A331" s="28">
        <v>17</v>
      </c>
      <c r="B331" s="28" t="s">
        <v>768</v>
      </c>
      <c r="C331" s="28" t="s">
        <v>444</v>
      </c>
      <c r="D331" s="28">
        <v>1702901</v>
      </c>
      <c r="E331" s="28" t="s">
        <v>787</v>
      </c>
    </row>
    <row r="332" spans="1:5" x14ac:dyDescent="0.35">
      <c r="A332" s="28">
        <v>17</v>
      </c>
      <c r="B332" s="28" t="s">
        <v>768</v>
      </c>
      <c r="C332" s="28" t="s">
        <v>444</v>
      </c>
      <c r="D332" s="28">
        <v>1703008</v>
      </c>
      <c r="E332" s="28" t="s">
        <v>788</v>
      </c>
    </row>
    <row r="333" spans="1:5" x14ac:dyDescent="0.35">
      <c r="A333" s="28">
        <v>17</v>
      </c>
      <c r="B333" s="28" t="s">
        <v>768</v>
      </c>
      <c r="C333" s="28" t="s">
        <v>444</v>
      </c>
      <c r="D333" s="28">
        <v>1703057</v>
      </c>
      <c r="E333" s="28" t="s">
        <v>789</v>
      </c>
    </row>
    <row r="334" spans="1:5" x14ac:dyDescent="0.35">
      <c r="A334" s="28">
        <v>17</v>
      </c>
      <c r="B334" s="28" t="s">
        <v>768</v>
      </c>
      <c r="C334" s="28" t="s">
        <v>444</v>
      </c>
      <c r="D334" s="28">
        <v>1703073</v>
      </c>
      <c r="E334" s="28" t="s">
        <v>790</v>
      </c>
    </row>
    <row r="335" spans="1:5" x14ac:dyDescent="0.35">
      <c r="A335" s="28">
        <v>17</v>
      </c>
      <c r="B335" s="28" t="s">
        <v>768</v>
      </c>
      <c r="C335" s="28" t="s">
        <v>444</v>
      </c>
      <c r="D335" s="28">
        <v>1703107</v>
      </c>
      <c r="E335" s="28" t="s">
        <v>791</v>
      </c>
    </row>
    <row r="336" spans="1:5" x14ac:dyDescent="0.35">
      <c r="A336" s="28">
        <v>17</v>
      </c>
      <c r="B336" s="28" t="s">
        <v>768</v>
      </c>
      <c r="C336" s="28" t="s">
        <v>444</v>
      </c>
      <c r="D336" s="28">
        <v>1703206</v>
      </c>
      <c r="E336" s="28" t="s">
        <v>792</v>
      </c>
    </row>
    <row r="337" spans="1:5" x14ac:dyDescent="0.35">
      <c r="A337" s="28">
        <v>17</v>
      </c>
      <c r="B337" s="28" t="s">
        <v>768</v>
      </c>
      <c r="C337" s="28" t="s">
        <v>444</v>
      </c>
      <c r="D337" s="28">
        <v>1703305</v>
      </c>
      <c r="E337" s="28" t="s">
        <v>630</v>
      </c>
    </row>
    <row r="338" spans="1:5" x14ac:dyDescent="0.35">
      <c r="A338" s="28">
        <v>17</v>
      </c>
      <c r="B338" s="28" t="s">
        <v>768</v>
      </c>
      <c r="C338" s="28" t="s">
        <v>444</v>
      </c>
      <c r="D338" s="28">
        <v>1703602</v>
      </c>
      <c r="E338" s="28" t="s">
        <v>793</v>
      </c>
    </row>
    <row r="339" spans="1:5" x14ac:dyDescent="0.35">
      <c r="A339" s="28">
        <v>17</v>
      </c>
      <c r="B339" s="28" t="s">
        <v>768</v>
      </c>
      <c r="C339" s="28" t="s">
        <v>444</v>
      </c>
      <c r="D339" s="28">
        <v>1703701</v>
      </c>
      <c r="E339" s="28" t="s">
        <v>794</v>
      </c>
    </row>
    <row r="340" spans="1:5" x14ac:dyDescent="0.35">
      <c r="A340" s="28">
        <v>17</v>
      </c>
      <c r="B340" s="28" t="s">
        <v>768</v>
      </c>
      <c r="C340" s="28" t="s">
        <v>444</v>
      </c>
      <c r="D340" s="28">
        <v>1703800</v>
      </c>
      <c r="E340" s="28" t="s">
        <v>795</v>
      </c>
    </row>
    <row r="341" spans="1:5" x14ac:dyDescent="0.35">
      <c r="A341" s="28">
        <v>17</v>
      </c>
      <c r="B341" s="28" t="s">
        <v>768</v>
      </c>
      <c r="C341" s="28" t="s">
        <v>444</v>
      </c>
      <c r="D341" s="28">
        <v>1703826</v>
      </c>
      <c r="E341" s="28" t="s">
        <v>796</v>
      </c>
    </row>
    <row r="342" spans="1:5" x14ac:dyDescent="0.35">
      <c r="A342" s="28">
        <v>17</v>
      </c>
      <c r="B342" s="28" t="s">
        <v>768</v>
      </c>
      <c r="C342" s="28" t="s">
        <v>444</v>
      </c>
      <c r="D342" s="28">
        <v>1703842</v>
      </c>
      <c r="E342" s="28" t="s">
        <v>797</v>
      </c>
    </row>
    <row r="343" spans="1:5" x14ac:dyDescent="0.35">
      <c r="A343" s="28">
        <v>17</v>
      </c>
      <c r="B343" s="28" t="s">
        <v>768</v>
      </c>
      <c r="C343" s="28" t="s">
        <v>444</v>
      </c>
      <c r="D343" s="28">
        <v>1703867</v>
      </c>
      <c r="E343" s="28" t="s">
        <v>798</v>
      </c>
    </row>
    <row r="344" spans="1:5" x14ac:dyDescent="0.35">
      <c r="A344" s="28">
        <v>17</v>
      </c>
      <c r="B344" s="28" t="s">
        <v>768</v>
      </c>
      <c r="C344" s="28" t="s">
        <v>444</v>
      </c>
      <c r="D344" s="28">
        <v>1703883</v>
      </c>
      <c r="E344" s="28" t="s">
        <v>799</v>
      </c>
    </row>
    <row r="345" spans="1:5" x14ac:dyDescent="0.35">
      <c r="A345" s="28">
        <v>17</v>
      </c>
      <c r="B345" s="28" t="s">
        <v>768</v>
      </c>
      <c r="C345" s="28" t="s">
        <v>444</v>
      </c>
      <c r="D345" s="28">
        <v>1703891</v>
      </c>
      <c r="E345" s="28" t="s">
        <v>800</v>
      </c>
    </row>
    <row r="346" spans="1:5" x14ac:dyDescent="0.35">
      <c r="A346" s="28">
        <v>17</v>
      </c>
      <c r="B346" s="28" t="s">
        <v>768</v>
      </c>
      <c r="C346" s="28" t="s">
        <v>444</v>
      </c>
      <c r="D346" s="28">
        <v>1703909</v>
      </c>
      <c r="E346" s="28" t="s">
        <v>801</v>
      </c>
    </row>
    <row r="347" spans="1:5" x14ac:dyDescent="0.35">
      <c r="A347" s="28">
        <v>17</v>
      </c>
      <c r="B347" s="28" t="s">
        <v>768</v>
      </c>
      <c r="C347" s="28" t="s">
        <v>444</v>
      </c>
      <c r="D347" s="28">
        <v>1704105</v>
      </c>
      <c r="E347" s="28" t="s">
        <v>802</v>
      </c>
    </row>
    <row r="348" spans="1:5" x14ac:dyDescent="0.35">
      <c r="A348" s="28">
        <v>17</v>
      </c>
      <c r="B348" s="28" t="s">
        <v>768</v>
      </c>
      <c r="C348" s="28" t="s">
        <v>444</v>
      </c>
      <c r="D348" s="28">
        <v>1704600</v>
      </c>
      <c r="E348" s="28" t="s">
        <v>803</v>
      </c>
    </row>
    <row r="349" spans="1:5" x14ac:dyDescent="0.35">
      <c r="A349" s="28">
        <v>17</v>
      </c>
      <c r="B349" s="28" t="s">
        <v>768</v>
      </c>
      <c r="C349" s="28" t="s">
        <v>444</v>
      </c>
      <c r="D349" s="28">
        <v>1705102</v>
      </c>
      <c r="E349" s="28" t="s">
        <v>804</v>
      </c>
    </row>
    <row r="350" spans="1:5" x14ac:dyDescent="0.35">
      <c r="A350" s="28">
        <v>17</v>
      </c>
      <c r="B350" s="28" t="s">
        <v>768</v>
      </c>
      <c r="C350" s="28" t="s">
        <v>444</v>
      </c>
      <c r="D350" s="28">
        <v>1705508</v>
      </c>
      <c r="E350" s="28" t="s">
        <v>805</v>
      </c>
    </row>
    <row r="351" spans="1:5" x14ac:dyDescent="0.35">
      <c r="A351" s="28">
        <v>17</v>
      </c>
      <c r="B351" s="28" t="s">
        <v>768</v>
      </c>
      <c r="C351" s="28" t="s">
        <v>444</v>
      </c>
      <c r="D351" s="28">
        <v>1705557</v>
      </c>
      <c r="E351" s="28" t="s">
        <v>806</v>
      </c>
    </row>
    <row r="352" spans="1:5" x14ac:dyDescent="0.35">
      <c r="A352" s="28">
        <v>17</v>
      </c>
      <c r="B352" s="28" t="s">
        <v>768</v>
      </c>
      <c r="C352" s="28" t="s">
        <v>444</v>
      </c>
      <c r="D352" s="28">
        <v>1705607</v>
      </c>
      <c r="E352" s="28" t="s">
        <v>807</v>
      </c>
    </row>
    <row r="353" spans="1:5" x14ac:dyDescent="0.35">
      <c r="A353" s="28">
        <v>17</v>
      </c>
      <c r="B353" s="28" t="s">
        <v>768</v>
      </c>
      <c r="C353" s="28" t="s">
        <v>444</v>
      </c>
      <c r="D353" s="28">
        <v>1706001</v>
      </c>
      <c r="E353" s="28" t="s">
        <v>808</v>
      </c>
    </row>
    <row r="354" spans="1:5" x14ac:dyDescent="0.35">
      <c r="A354" s="28">
        <v>17</v>
      </c>
      <c r="B354" s="28" t="s">
        <v>768</v>
      </c>
      <c r="C354" s="28" t="s">
        <v>444</v>
      </c>
      <c r="D354" s="28">
        <v>1706100</v>
      </c>
      <c r="E354" s="28" t="s">
        <v>809</v>
      </c>
    </row>
    <row r="355" spans="1:5" x14ac:dyDescent="0.35">
      <c r="A355" s="28">
        <v>17</v>
      </c>
      <c r="B355" s="28" t="s">
        <v>768</v>
      </c>
      <c r="C355" s="28" t="s">
        <v>444</v>
      </c>
      <c r="D355" s="28">
        <v>1706258</v>
      </c>
      <c r="E355" s="28" t="s">
        <v>810</v>
      </c>
    </row>
    <row r="356" spans="1:5" x14ac:dyDescent="0.35">
      <c r="A356" s="28">
        <v>17</v>
      </c>
      <c r="B356" s="28" t="s">
        <v>768</v>
      </c>
      <c r="C356" s="28" t="s">
        <v>444</v>
      </c>
      <c r="D356" s="28">
        <v>1706506</v>
      </c>
      <c r="E356" s="28" t="s">
        <v>811</v>
      </c>
    </row>
    <row r="357" spans="1:5" x14ac:dyDescent="0.35">
      <c r="A357" s="28">
        <v>17</v>
      </c>
      <c r="B357" s="28" t="s">
        <v>768</v>
      </c>
      <c r="C357" s="28" t="s">
        <v>444</v>
      </c>
      <c r="D357" s="28">
        <v>1707009</v>
      </c>
      <c r="E357" s="28" t="s">
        <v>812</v>
      </c>
    </row>
    <row r="358" spans="1:5" x14ac:dyDescent="0.35">
      <c r="A358" s="28">
        <v>17</v>
      </c>
      <c r="B358" s="28" t="s">
        <v>768</v>
      </c>
      <c r="C358" s="28" t="s">
        <v>444</v>
      </c>
      <c r="D358" s="28">
        <v>1707108</v>
      </c>
      <c r="E358" s="28" t="s">
        <v>813</v>
      </c>
    </row>
    <row r="359" spans="1:5" x14ac:dyDescent="0.35">
      <c r="A359" s="28">
        <v>17</v>
      </c>
      <c r="B359" s="28" t="s">
        <v>768</v>
      </c>
      <c r="C359" s="28" t="s">
        <v>444</v>
      </c>
      <c r="D359" s="28">
        <v>1707207</v>
      </c>
      <c r="E359" s="28" t="s">
        <v>814</v>
      </c>
    </row>
    <row r="360" spans="1:5" x14ac:dyDescent="0.35">
      <c r="A360" s="28">
        <v>17</v>
      </c>
      <c r="B360" s="28" t="s">
        <v>768</v>
      </c>
      <c r="C360" s="28" t="s">
        <v>444</v>
      </c>
      <c r="D360" s="28">
        <v>1707306</v>
      </c>
      <c r="E360" s="28" t="s">
        <v>815</v>
      </c>
    </row>
    <row r="361" spans="1:5" x14ac:dyDescent="0.35">
      <c r="A361" s="28">
        <v>17</v>
      </c>
      <c r="B361" s="28" t="s">
        <v>768</v>
      </c>
      <c r="C361" s="28" t="s">
        <v>444</v>
      </c>
      <c r="D361" s="28">
        <v>1707405</v>
      </c>
      <c r="E361" s="28" t="s">
        <v>248</v>
      </c>
    </row>
    <row r="362" spans="1:5" x14ac:dyDescent="0.35">
      <c r="A362" s="28">
        <v>17</v>
      </c>
      <c r="B362" s="28" t="s">
        <v>768</v>
      </c>
      <c r="C362" s="28" t="s">
        <v>444</v>
      </c>
      <c r="D362" s="28">
        <v>1707553</v>
      </c>
      <c r="E362" s="28" t="s">
        <v>816</v>
      </c>
    </row>
    <row r="363" spans="1:5" x14ac:dyDescent="0.35">
      <c r="A363" s="28">
        <v>17</v>
      </c>
      <c r="B363" s="28" t="s">
        <v>768</v>
      </c>
      <c r="C363" s="28" t="s">
        <v>444</v>
      </c>
      <c r="D363" s="28">
        <v>1707652</v>
      </c>
      <c r="E363" s="28" t="s">
        <v>817</v>
      </c>
    </row>
    <row r="364" spans="1:5" x14ac:dyDescent="0.35">
      <c r="A364" s="28">
        <v>17</v>
      </c>
      <c r="B364" s="28" t="s">
        <v>768</v>
      </c>
      <c r="C364" s="28" t="s">
        <v>444</v>
      </c>
      <c r="D364" s="28">
        <v>1707702</v>
      </c>
      <c r="E364" s="28" t="s">
        <v>818</v>
      </c>
    </row>
    <row r="365" spans="1:5" x14ac:dyDescent="0.35">
      <c r="A365" s="28">
        <v>17</v>
      </c>
      <c r="B365" s="28" t="s">
        <v>768</v>
      </c>
      <c r="C365" s="28" t="s">
        <v>444</v>
      </c>
      <c r="D365" s="28">
        <v>1708205</v>
      </c>
      <c r="E365" s="28" t="s">
        <v>819</v>
      </c>
    </row>
    <row r="366" spans="1:5" x14ac:dyDescent="0.35">
      <c r="A366" s="28">
        <v>17</v>
      </c>
      <c r="B366" s="28" t="s">
        <v>768</v>
      </c>
      <c r="C366" s="28" t="s">
        <v>444</v>
      </c>
      <c r="D366" s="28">
        <v>1708254</v>
      </c>
      <c r="E366" s="28" t="s">
        <v>820</v>
      </c>
    </row>
    <row r="367" spans="1:5" x14ac:dyDescent="0.35">
      <c r="A367" s="28">
        <v>17</v>
      </c>
      <c r="B367" s="28" t="s">
        <v>768</v>
      </c>
      <c r="C367" s="28" t="s">
        <v>444</v>
      </c>
      <c r="D367" s="28">
        <v>1708304</v>
      </c>
      <c r="E367" s="28" t="s">
        <v>821</v>
      </c>
    </row>
    <row r="368" spans="1:5" x14ac:dyDescent="0.35">
      <c r="A368" s="28">
        <v>17</v>
      </c>
      <c r="B368" s="28" t="s">
        <v>768</v>
      </c>
      <c r="C368" s="28" t="s">
        <v>444</v>
      </c>
      <c r="D368" s="28">
        <v>1709005</v>
      </c>
      <c r="E368" s="28" t="s">
        <v>822</v>
      </c>
    </row>
    <row r="369" spans="1:5" x14ac:dyDescent="0.35">
      <c r="A369" s="28">
        <v>17</v>
      </c>
      <c r="B369" s="28" t="s">
        <v>768</v>
      </c>
      <c r="C369" s="28" t="s">
        <v>444</v>
      </c>
      <c r="D369" s="28">
        <v>1709302</v>
      </c>
      <c r="E369" s="28" t="s">
        <v>823</v>
      </c>
    </row>
    <row r="370" spans="1:5" x14ac:dyDescent="0.35">
      <c r="A370" s="28">
        <v>17</v>
      </c>
      <c r="B370" s="28" t="s">
        <v>768</v>
      </c>
      <c r="C370" s="28" t="s">
        <v>444</v>
      </c>
      <c r="D370" s="28">
        <v>1709500</v>
      </c>
      <c r="E370" s="28" t="s">
        <v>824</v>
      </c>
    </row>
    <row r="371" spans="1:5" x14ac:dyDescent="0.35">
      <c r="A371" s="28">
        <v>17</v>
      </c>
      <c r="B371" s="28" t="s">
        <v>768</v>
      </c>
      <c r="C371" s="28" t="s">
        <v>444</v>
      </c>
      <c r="D371" s="28">
        <v>1709807</v>
      </c>
      <c r="E371" s="28" t="s">
        <v>825</v>
      </c>
    </row>
    <row r="372" spans="1:5" x14ac:dyDescent="0.35">
      <c r="A372" s="28">
        <v>17</v>
      </c>
      <c r="B372" s="28" t="s">
        <v>768</v>
      </c>
      <c r="C372" s="28" t="s">
        <v>444</v>
      </c>
      <c r="D372" s="28">
        <v>1710508</v>
      </c>
      <c r="E372" s="28" t="s">
        <v>826</v>
      </c>
    </row>
    <row r="373" spans="1:5" x14ac:dyDescent="0.35">
      <c r="A373" s="28">
        <v>17</v>
      </c>
      <c r="B373" s="28" t="s">
        <v>768</v>
      </c>
      <c r="C373" s="28" t="s">
        <v>444</v>
      </c>
      <c r="D373" s="28">
        <v>1710706</v>
      </c>
      <c r="E373" s="28" t="s">
        <v>827</v>
      </c>
    </row>
    <row r="374" spans="1:5" x14ac:dyDescent="0.35">
      <c r="A374" s="28">
        <v>17</v>
      </c>
      <c r="B374" s="28" t="s">
        <v>768</v>
      </c>
      <c r="C374" s="28" t="s">
        <v>444</v>
      </c>
      <c r="D374" s="28">
        <v>1710904</v>
      </c>
      <c r="E374" s="28" t="s">
        <v>828</v>
      </c>
    </row>
    <row r="375" spans="1:5" x14ac:dyDescent="0.35">
      <c r="A375" s="28">
        <v>17</v>
      </c>
      <c r="B375" s="28" t="s">
        <v>768</v>
      </c>
      <c r="C375" s="28" t="s">
        <v>444</v>
      </c>
      <c r="D375" s="28">
        <v>1711100</v>
      </c>
      <c r="E375" s="28" t="s">
        <v>829</v>
      </c>
    </row>
    <row r="376" spans="1:5" x14ac:dyDescent="0.35">
      <c r="A376" s="28">
        <v>17</v>
      </c>
      <c r="B376" s="28" t="s">
        <v>768</v>
      </c>
      <c r="C376" s="28" t="s">
        <v>444</v>
      </c>
      <c r="D376" s="28">
        <v>1711506</v>
      </c>
      <c r="E376" s="28" t="s">
        <v>830</v>
      </c>
    </row>
    <row r="377" spans="1:5" x14ac:dyDescent="0.35">
      <c r="A377" s="28">
        <v>17</v>
      </c>
      <c r="B377" s="28" t="s">
        <v>768</v>
      </c>
      <c r="C377" s="28" t="s">
        <v>444</v>
      </c>
      <c r="D377" s="28">
        <v>1711803</v>
      </c>
      <c r="E377" s="28" t="s">
        <v>831</v>
      </c>
    </row>
    <row r="378" spans="1:5" x14ac:dyDescent="0.35">
      <c r="A378" s="28">
        <v>17</v>
      </c>
      <c r="B378" s="28" t="s">
        <v>768</v>
      </c>
      <c r="C378" s="28" t="s">
        <v>444</v>
      </c>
      <c r="D378" s="28">
        <v>1711902</v>
      </c>
      <c r="E378" s="28" t="s">
        <v>832</v>
      </c>
    </row>
    <row r="379" spans="1:5" x14ac:dyDescent="0.35">
      <c r="A379" s="28">
        <v>17</v>
      </c>
      <c r="B379" s="28" t="s">
        <v>768</v>
      </c>
      <c r="C379" s="28" t="s">
        <v>444</v>
      </c>
      <c r="D379" s="28">
        <v>1711951</v>
      </c>
      <c r="E379" s="28" t="s">
        <v>833</v>
      </c>
    </row>
    <row r="380" spans="1:5" x14ac:dyDescent="0.35">
      <c r="A380" s="28">
        <v>17</v>
      </c>
      <c r="B380" s="28" t="s">
        <v>768</v>
      </c>
      <c r="C380" s="28" t="s">
        <v>444</v>
      </c>
      <c r="D380" s="28">
        <v>1712009</v>
      </c>
      <c r="E380" s="28" t="s">
        <v>834</v>
      </c>
    </row>
    <row r="381" spans="1:5" x14ac:dyDescent="0.35">
      <c r="A381" s="28">
        <v>17</v>
      </c>
      <c r="B381" s="28" t="s">
        <v>768</v>
      </c>
      <c r="C381" s="28" t="s">
        <v>444</v>
      </c>
      <c r="D381" s="28">
        <v>1712157</v>
      </c>
      <c r="E381" s="28" t="s">
        <v>835</v>
      </c>
    </row>
    <row r="382" spans="1:5" x14ac:dyDescent="0.35">
      <c r="A382" s="28">
        <v>17</v>
      </c>
      <c r="B382" s="28" t="s">
        <v>768</v>
      </c>
      <c r="C382" s="28" t="s">
        <v>444</v>
      </c>
      <c r="D382" s="28">
        <v>1712405</v>
      </c>
      <c r="E382" s="28" t="s">
        <v>836</v>
      </c>
    </row>
    <row r="383" spans="1:5" x14ac:dyDescent="0.35">
      <c r="A383" s="28">
        <v>17</v>
      </c>
      <c r="B383" s="28" t="s">
        <v>768</v>
      </c>
      <c r="C383" s="28" t="s">
        <v>444</v>
      </c>
      <c r="D383" s="28">
        <v>1712454</v>
      </c>
      <c r="E383" s="28" t="s">
        <v>837</v>
      </c>
    </row>
    <row r="384" spans="1:5" x14ac:dyDescent="0.35">
      <c r="A384" s="28">
        <v>17</v>
      </c>
      <c r="B384" s="28" t="s">
        <v>768</v>
      </c>
      <c r="C384" s="28" t="s">
        <v>444</v>
      </c>
      <c r="D384" s="28">
        <v>1712504</v>
      </c>
      <c r="E384" s="28" t="s">
        <v>838</v>
      </c>
    </row>
    <row r="385" spans="1:5" x14ac:dyDescent="0.35">
      <c r="A385" s="28">
        <v>17</v>
      </c>
      <c r="B385" s="28" t="s">
        <v>768</v>
      </c>
      <c r="C385" s="28" t="s">
        <v>444</v>
      </c>
      <c r="D385" s="28">
        <v>1712702</v>
      </c>
      <c r="E385" s="28" t="s">
        <v>839</v>
      </c>
    </row>
    <row r="386" spans="1:5" x14ac:dyDescent="0.35">
      <c r="A386" s="28">
        <v>17</v>
      </c>
      <c r="B386" s="28" t="s">
        <v>768</v>
      </c>
      <c r="C386" s="28" t="s">
        <v>444</v>
      </c>
      <c r="D386" s="28">
        <v>1712801</v>
      </c>
      <c r="E386" s="28" t="s">
        <v>840</v>
      </c>
    </row>
    <row r="387" spans="1:5" x14ac:dyDescent="0.35">
      <c r="A387" s="28">
        <v>17</v>
      </c>
      <c r="B387" s="28" t="s">
        <v>768</v>
      </c>
      <c r="C387" s="28" t="s">
        <v>444</v>
      </c>
      <c r="D387" s="28">
        <v>1713205</v>
      </c>
      <c r="E387" s="28" t="s">
        <v>841</v>
      </c>
    </row>
    <row r="388" spans="1:5" x14ac:dyDescent="0.35">
      <c r="A388" s="28">
        <v>17</v>
      </c>
      <c r="B388" s="28" t="s">
        <v>768</v>
      </c>
      <c r="C388" s="28" t="s">
        <v>444</v>
      </c>
      <c r="D388" s="28">
        <v>1713304</v>
      </c>
      <c r="E388" s="28" t="s">
        <v>842</v>
      </c>
    </row>
    <row r="389" spans="1:5" x14ac:dyDescent="0.35">
      <c r="A389" s="28">
        <v>17</v>
      </c>
      <c r="B389" s="28" t="s">
        <v>768</v>
      </c>
      <c r="C389" s="28" t="s">
        <v>444</v>
      </c>
      <c r="D389" s="28">
        <v>1713601</v>
      </c>
      <c r="E389" s="28" t="s">
        <v>843</v>
      </c>
    </row>
    <row r="390" spans="1:5" x14ac:dyDescent="0.35">
      <c r="A390" s="28">
        <v>17</v>
      </c>
      <c r="B390" s="28" t="s">
        <v>768</v>
      </c>
      <c r="C390" s="28" t="s">
        <v>444</v>
      </c>
      <c r="D390" s="28">
        <v>1713700</v>
      </c>
      <c r="E390" s="28" t="s">
        <v>844</v>
      </c>
    </row>
    <row r="391" spans="1:5" x14ac:dyDescent="0.35">
      <c r="A391" s="28">
        <v>17</v>
      </c>
      <c r="B391" s="28" t="s">
        <v>768</v>
      </c>
      <c r="C391" s="28" t="s">
        <v>444</v>
      </c>
      <c r="D391" s="28">
        <v>1713809</v>
      </c>
      <c r="E391" s="28" t="s">
        <v>845</v>
      </c>
    </row>
    <row r="392" spans="1:5" x14ac:dyDescent="0.35">
      <c r="A392" s="28">
        <v>17</v>
      </c>
      <c r="B392" s="28" t="s">
        <v>768</v>
      </c>
      <c r="C392" s="28" t="s">
        <v>444</v>
      </c>
      <c r="D392" s="28">
        <v>1713957</v>
      </c>
      <c r="E392" s="28" t="s">
        <v>846</v>
      </c>
    </row>
    <row r="393" spans="1:5" x14ac:dyDescent="0.35">
      <c r="A393" s="28">
        <v>17</v>
      </c>
      <c r="B393" s="28" t="s">
        <v>768</v>
      </c>
      <c r="C393" s="28" t="s">
        <v>444</v>
      </c>
      <c r="D393" s="28">
        <v>1714203</v>
      </c>
      <c r="E393" s="28" t="s">
        <v>847</v>
      </c>
    </row>
    <row r="394" spans="1:5" x14ac:dyDescent="0.35">
      <c r="A394" s="28">
        <v>17</v>
      </c>
      <c r="B394" s="28" t="s">
        <v>768</v>
      </c>
      <c r="C394" s="28" t="s">
        <v>444</v>
      </c>
      <c r="D394" s="28">
        <v>1714302</v>
      </c>
      <c r="E394" s="28" t="s">
        <v>848</v>
      </c>
    </row>
    <row r="395" spans="1:5" x14ac:dyDescent="0.35">
      <c r="A395" s="28">
        <v>17</v>
      </c>
      <c r="B395" s="28" t="s">
        <v>768</v>
      </c>
      <c r="C395" s="28" t="s">
        <v>444</v>
      </c>
      <c r="D395" s="28">
        <v>1714880</v>
      </c>
      <c r="E395" s="28" t="s">
        <v>849</v>
      </c>
    </row>
    <row r="396" spans="1:5" x14ac:dyDescent="0.35">
      <c r="A396" s="28">
        <v>17</v>
      </c>
      <c r="B396" s="28" t="s">
        <v>768</v>
      </c>
      <c r="C396" s="28" t="s">
        <v>444</v>
      </c>
      <c r="D396" s="28">
        <v>1715002</v>
      </c>
      <c r="E396" s="28" t="s">
        <v>850</v>
      </c>
    </row>
    <row r="397" spans="1:5" x14ac:dyDescent="0.35">
      <c r="A397" s="28">
        <v>17</v>
      </c>
      <c r="B397" s="28" t="s">
        <v>768</v>
      </c>
      <c r="C397" s="28" t="s">
        <v>444</v>
      </c>
      <c r="D397" s="28">
        <v>1715101</v>
      </c>
      <c r="E397" s="28" t="s">
        <v>851</v>
      </c>
    </row>
    <row r="398" spans="1:5" x14ac:dyDescent="0.35">
      <c r="A398" s="28">
        <v>17</v>
      </c>
      <c r="B398" s="28" t="s">
        <v>768</v>
      </c>
      <c r="C398" s="28" t="s">
        <v>444</v>
      </c>
      <c r="D398" s="28">
        <v>1715150</v>
      </c>
      <c r="E398" s="28" t="s">
        <v>852</v>
      </c>
    </row>
    <row r="399" spans="1:5" x14ac:dyDescent="0.35">
      <c r="A399" s="28">
        <v>17</v>
      </c>
      <c r="B399" s="28" t="s">
        <v>768</v>
      </c>
      <c r="C399" s="28" t="s">
        <v>444</v>
      </c>
      <c r="D399" s="28">
        <v>1715259</v>
      </c>
      <c r="E399" s="28" t="s">
        <v>853</v>
      </c>
    </row>
    <row r="400" spans="1:5" x14ac:dyDescent="0.35">
      <c r="A400" s="28">
        <v>17</v>
      </c>
      <c r="B400" s="28" t="s">
        <v>768</v>
      </c>
      <c r="C400" s="28" t="s">
        <v>444</v>
      </c>
      <c r="D400" s="28">
        <v>1715507</v>
      </c>
      <c r="E400" s="28" t="s">
        <v>854</v>
      </c>
    </row>
    <row r="401" spans="1:5" x14ac:dyDescent="0.35">
      <c r="A401" s="28">
        <v>17</v>
      </c>
      <c r="B401" s="28" t="s">
        <v>768</v>
      </c>
      <c r="C401" s="28" t="s">
        <v>444</v>
      </c>
      <c r="D401" s="28">
        <v>1715705</v>
      </c>
      <c r="E401" s="28" t="s">
        <v>855</v>
      </c>
    </row>
    <row r="402" spans="1:5" x14ac:dyDescent="0.35">
      <c r="A402" s="28">
        <v>17</v>
      </c>
      <c r="B402" s="28" t="s">
        <v>768</v>
      </c>
      <c r="C402" s="28" t="s">
        <v>444</v>
      </c>
      <c r="D402" s="28">
        <v>1715754</v>
      </c>
      <c r="E402" s="28" t="s">
        <v>856</v>
      </c>
    </row>
    <row r="403" spans="1:5" x14ac:dyDescent="0.35">
      <c r="A403" s="28">
        <v>17</v>
      </c>
      <c r="B403" s="28" t="s">
        <v>768</v>
      </c>
      <c r="C403" s="28" t="s">
        <v>444</v>
      </c>
      <c r="D403" s="28">
        <v>1716109</v>
      </c>
      <c r="E403" s="28" t="s">
        <v>857</v>
      </c>
    </row>
    <row r="404" spans="1:5" x14ac:dyDescent="0.35">
      <c r="A404" s="28">
        <v>17</v>
      </c>
      <c r="B404" s="28" t="s">
        <v>768</v>
      </c>
      <c r="C404" s="28" t="s">
        <v>444</v>
      </c>
      <c r="D404" s="28">
        <v>1716208</v>
      </c>
      <c r="E404" s="28" t="s">
        <v>858</v>
      </c>
    </row>
    <row r="405" spans="1:5" x14ac:dyDescent="0.35">
      <c r="A405" s="28">
        <v>17</v>
      </c>
      <c r="B405" s="28" t="s">
        <v>768</v>
      </c>
      <c r="C405" s="28" t="s">
        <v>444</v>
      </c>
      <c r="D405" s="28">
        <v>1716307</v>
      </c>
      <c r="E405" s="28" t="s">
        <v>323</v>
      </c>
    </row>
    <row r="406" spans="1:5" x14ac:dyDescent="0.35">
      <c r="A406" s="28">
        <v>17</v>
      </c>
      <c r="B406" s="28" t="s">
        <v>768</v>
      </c>
      <c r="C406" s="28" t="s">
        <v>444</v>
      </c>
      <c r="D406" s="28">
        <v>1716505</v>
      </c>
      <c r="E406" s="28" t="s">
        <v>859</v>
      </c>
    </row>
    <row r="407" spans="1:5" x14ac:dyDescent="0.35">
      <c r="A407" s="28">
        <v>17</v>
      </c>
      <c r="B407" s="28" t="s">
        <v>768</v>
      </c>
      <c r="C407" s="28" t="s">
        <v>444</v>
      </c>
      <c r="D407" s="28">
        <v>1716604</v>
      </c>
      <c r="E407" s="28" t="s">
        <v>860</v>
      </c>
    </row>
    <row r="408" spans="1:5" x14ac:dyDescent="0.35">
      <c r="A408" s="28">
        <v>17</v>
      </c>
      <c r="B408" s="28" t="s">
        <v>768</v>
      </c>
      <c r="C408" s="28" t="s">
        <v>444</v>
      </c>
      <c r="D408" s="28">
        <v>1716653</v>
      </c>
      <c r="E408" s="28" t="s">
        <v>861</v>
      </c>
    </row>
    <row r="409" spans="1:5" x14ac:dyDescent="0.35">
      <c r="A409" s="28">
        <v>17</v>
      </c>
      <c r="B409" s="28" t="s">
        <v>768</v>
      </c>
      <c r="C409" s="28" t="s">
        <v>444</v>
      </c>
      <c r="D409" s="28">
        <v>1716703</v>
      </c>
      <c r="E409" s="28" t="s">
        <v>862</v>
      </c>
    </row>
    <row r="410" spans="1:5" x14ac:dyDescent="0.35">
      <c r="A410" s="28">
        <v>17</v>
      </c>
      <c r="B410" s="28" t="s">
        <v>768</v>
      </c>
      <c r="C410" s="28" t="s">
        <v>444</v>
      </c>
      <c r="D410" s="28">
        <v>1717008</v>
      </c>
      <c r="E410" s="28" t="s">
        <v>863</v>
      </c>
    </row>
    <row r="411" spans="1:5" x14ac:dyDescent="0.35">
      <c r="A411" s="28">
        <v>17</v>
      </c>
      <c r="B411" s="28" t="s">
        <v>768</v>
      </c>
      <c r="C411" s="28" t="s">
        <v>444</v>
      </c>
      <c r="D411" s="28">
        <v>1717206</v>
      </c>
      <c r="E411" s="28" t="s">
        <v>864</v>
      </c>
    </row>
    <row r="412" spans="1:5" x14ac:dyDescent="0.35">
      <c r="A412" s="28">
        <v>17</v>
      </c>
      <c r="B412" s="28" t="s">
        <v>768</v>
      </c>
      <c r="C412" s="28" t="s">
        <v>444</v>
      </c>
      <c r="D412" s="28">
        <v>1717503</v>
      </c>
      <c r="E412" s="28" t="s">
        <v>865</v>
      </c>
    </row>
    <row r="413" spans="1:5" x14ac:dyDescent="0.35">
      <c r="A413" s="28">
        <v>17</v>
      </c>
      <c r="B413" s="28" t="s">
        <v>768</v>
      </c>
      <c r="C413" s="28" t="s">
        <v>444</v>
      </c>
      <c r="D413" s="28">
        <v>1717800</v>
      </c>
      <c r="E413" s="28" t="s">
        <v>866</v>
      </c>
    </row>
    <row r="414" spans="1:5" x14ac:dyDescent="0.35">
      <c r="A414" s="28">
        <v>17</v>
      </c>
      <c r="B414" s="28" t="s">
        <v>768</v>
      </c>
      <c r="C414" s="28" t="s">
        <v>444</v>
      </c>
      <c r="D414" s="28">
        <v>1717909</v>
      </c>
      <c r="E414" s="28" t="s">
        <v>867</v>
      </c>
    </row>
    <row r="415" spans="1:5" x14ac:dyDescent="0.35">
      <c r="A415" s="28">
        <v>17</v>
      </c>
      <c r="B415" s="28" t="s">
        <v>768</v>
      </c>
      <c r="C415" s="28" t="s">
        <v>444</v>
      </c>
      <c r="D415" s="28">
        <v>1718006</v>
      </c>
      <c r="E415" s="28" t="s">
        <v>868</v>
      </c>
    </row>
    <row r="416" spans="1:5" x14ac:dyDescent="0.35">
      <c r="A416" s="28">
        <v>17</v>
      </c>
      <c r="B416" s="28" t="s">
        <v>768</v>
      </c>
      <c r="C416" s="28" t="s">
        <v>444</v>
      </c>
      <c r="D416" s="28">
        <v>1718204</v>
      </c>
      <c r="E416" s="28" t="s">
        <v>869</v>
      </c>
    </row>
    <row r="417" spans="1:5" x14ac:dyDescent="0.35">
      <c r="A417" s="28">
        <v>17</v>
      </c>
      <c r="B417" s="28" t="s">
        <v>768</v>
      </c>
      <c r="C417" s="28" t="s">
        <v>444</v>
      </c>
      <c r="D417" s="28">
        <v>1718303</v>
      </c>
      <c r="E417" s="28" t="s">
        <v>870</v>
      </c>
    </row>
    <row r="418" spans="1:5" x14ac:dyDescent="0.35">
      <c r="A418" s="28">
        <v>17</v>
      </c>
      <c r="B418" s="28" t="s">
        <v>768</v>
      </c>
      <c r="C418" s="28" t="s">
        <v>444</v>
      </c>
      <c r="D418" s="28">
        <v>1718402</v>
      </c>
      <c r="E418" s="28" t="s">
        <v>871</v>
      </c>
    </row>
    <row r="419" spans="1:5" x14ac:dyDescent="0.35">
      <c r="A419" s="28">
        <v>17</v>
      </c>
      <c r="B419" s="28" t="s">
        <v>768</v>
      </c>
      <c r="C419" s="28" t="s">
        <v>444</v>
      </c>
      <c r="D419" s="28">
        <v>1718451</v>
      </c>
      <c r="E419" s="28" t="s">
        <v>872</v>
      </c>
    </row>
    <row r="420" spans="1:5" x14ac:dyDescent="0.35">
      <c r="A420" s="28">
        <v>17</v>
      </c>
      <c r="B420" s="28" t="s">
        <v>768</v>
      </c>
      <c r="C420" s="28" t="s">
        <v>444</v>
      </c>
      <c r="D420" s="28">
        <v>1718501</v>
      </c>
      <c r="E420" s="28" t="s">
        <v>873</v>
      </c>
    </row>
    <row r="421" spans="1:5" x14ac:dyDescent="0.35">
      <c r="A421" s="28">
        <v>17</v>
      </c>
      <c r="B421" s="28" t="s">
        <v>768</v>
      </c>
      <c r="C421" s="28" t="s">
        <v>444</v>
      </c>
      <c r="D421" s="28">
        <v>1718550</v>
      </c>
      <c r="E421" s="28" t="s">
        <v>874</v>
      </c>
    </row>
    <row r="422" spans="1:5" x14ac:dyDescent="0.35">
      <c r="A422" s="28">
        <v>17</v>
      </c>
      <c r="B422" s="28" t="s">
        <v>768</v>
      </c>
      <c r="C422" s="28" t="s">
        <v>444</v>
      </c>
      <c r="D422" s="28">
        <v>1718659</v>
      </c>
      <c r="E422" s="28" t="s">
        <v>875</v>
      </c>
    </row>
    <row r="423" spans="1:5" x14ac:dyDescent="0.35">
      <c r="A423" s="28">
        <v>17</v>
      </c>
      <c r="B423" s="28" t="s">
        <v>768</v>
      </c>
      <c r="C423" s="28" t="s">
        <v>444</v>
      </c>
      <c r="D423" s="28">
        <v>1718709</v>
      </c>
      <c r="E423" s="28" t="s">
        <v>876</v>
      </c>
    </row>
    <row r="424" spans="1:5" x14ac:dyDescent="0.35">
      <c r="A424" s="28">
        <v>17</v>
      </c>
      <c r="B424" s="28" t="s">
        <v>768</v>
      </c>
      <c r="C424" s="28" t="s">
        <v>444</v>
      </c>
      <c r="D424" s="28">
        <v>1718758</v>
      </c>
      <c r="E424" s="28" t="s">
        <v>877</v>
      </c>
    </row>
    <row r="425" spans="1:5" x14ac:dyDescent="0.35">
      <c r="A425" s="28">
        <v>17</v>
      </c>
      <c r="B425" s="28" t="s">
        <v>768</v>
      </c>
      <c r="C425" s="28" t="s">
        <v>444</v>
      </c>
      <c r="D425" s="28">
        <v>1718808</v>
      </c>
      <c r="E425" s="28" t="s">
        <v>878</v>
      </c>
    </row>
    <row r="426" spans="1:5" x14ac:dyDescent="0.35">
      <c r="A426" s="28">
        <v>17</v>
      </c>
      <c r="B426" s="28" t="s">
        <v>768</v>
      </c>
      <c r="C426" s="28" t="s">
        <v>444</v>
      </c>
      <c r="D426" s="28">
        <v>1718840</v>
      </c>
      <c r="E426" s="28" t="s">
        <v>879</v>
      </c>
    </row>
    <row r="427" spans="1:5" x14ac:dyDescent="0.35">
      <c r="A427" s="28">
        <v>17</v>
      </c>
      <c r="B427" s="28" t="s">
        <v>768</v>
      </c>
      <c r="C427" s="28" t="s">
        <v>444</v>
      </c>
      <c r="D427" s="28">
        <v>1718865</v>
      </c>
      <c r="E427" s="28" t="s">
        <v>880</v>
      </c>
    </row>
    <row r="428" spans="1:5" x14ac:dyDescent="0.35">
      <c r="A428" s="28">
        <v>17</v>
      </c>
      <c r="B428" s="28" t="s">
        <v>768</v>
      </c>
      <c r="C428" s="28" t="s">
        <v>444</v>
      </c>
      <c r="D428" s="28">
        <v>1718881</v>
      </c>
      <c r="E428" s="28" t="s">
        <v>881</v>
      </c>
    </row>
    <row r="429" spans="1:5" x14ac:dyDescent="0.35">
      <c r="A429" s="28">
        <v>17</v>
      </c>
      <c r="B429" s="28" t="s">
        <v>768</v>
      </c>
      <c r="C429" s="28" t="s">
        <v>444</v>
      </c>
      <c r="D429" s="28">
        <v>1718899</v>
      </c>
      <c r="E429" s="28" t="s">
        <v>882</v>
      </c>
    </row>
    <row r="430" spans="1:5" x14ac:dyDescent="0.35">
      <c r="A430" s="28">
        <v>17</v>
      </c>
      <c r="B430" s="28" t="s">
        <v>768</v>
      </c>
      <c r="C430" s="28" t="s">
        <v>444</v>
      </c>
      <c r="D430" s="28">
        <v>1718907</v>
      </c>
      <c r="E430" s="28" t="s">
        <v>883</v>
      </c>
    </row>
    <row r="431" spans="1:5" x14ac:dyDescent="0.35">
      <c r="A431" s="28">
        <v>17</v>
      </c>
      <c r="B431" s="28" t="s">
        <v>768</v>
      </c>
      <c r="C431" s="28" t="s">
        <v>444</v>
      </c>
      <c r="D431" s="28">
        <v>1719004</v>
      </c>
      <c r="E431" s="28" t="s">
        <v>884</v>
      </c>
    </row>
    <row r="432" spans="1:5" x14ac:dyDescent="0.35">
      <c r="A432" s="28">
        <v>17</v>
      </c>
      <c r="B432" s="28" t="s">
        <v>768</v>
      </c>
      <c r="C432" s="28" t="s">
        <v>444</v>
      </c>
      <c r="D432" s="28">
        <v>1720002</v>
      </c>
      <c r="E432" s="28" t="s">
        <v>885</v>
      </c>
    </row>
    <row r="433" spans="1:5" x14ac:dyDescent="0.35">
      <c r="A433" s="28">
        <v>17</v>
      </c>
      <c r="B433" s="28" t="s">
        <v>768</v>
      </c>
      <c r="C433" s="28" t="s">
        <v>444</v>
      </c>
      <c r="D433" s="28">
        <v>1720101</v>
      </c>
      <c r="E433" s="28" t="s">
        <v>886</v>
      </c>
    </row>
    <row r="434" spans="1:5" x14ac:dyDescent="0.35">
      <c r="A434" s="28">
        <v>17</v>
      </c>
      <c r="B434" s="28" t="s">
        <v>768</v>
      </c>
      <c r="C434" s="28" t="s">
        <v>444</v>
      </c>
      <c r="D434" s="28">
        <v>1720150</v>
      </c>
      <c r="E434" s="28" t="s">
        <v>887</v>
      </c>
    </row>
    <row r="435" spans="1:5" x14ac:dyDescent="0.35">
      <c r="A435" s="28">
        <v>17</v>
      </c>
      <c r="B435" s="28" t="s">
        <v>768</v>
      </c>
      <c r="C435" s="28" t="s">
        <v>444</v>
      </c>
      <c r="D435" s="28">
        <v>1720200</v>
      </c>
      <c r="E435" s="28" t="s">
        <v>888</v>
      </c>
    </row>
    <row r="436" spans="1:5" x14ac:dyDescent="0.35">
      <c r="A436" s="28">
        <v>17</v>
      </c>
      <c r="B436" s="28" t="s">
        <v>768</v>
      </c>
      <c r="C436" s="28" t="s">
        <v>444</v>
      </c>
      <c r="D436" s="28">
        <v>1720259</v>
      </c>
      <c r="E436" s="28" t="s">
        <v>889</v>
      </c>
    </row>
    <row r="437" spans="1:5" x14ac:dyDescent="0.35">
      <c r="A437" s="28">
        <v>17</v>
      </c>
      <c r="B437" s="28" t="s">
        <v>768</v>
      </c>
      <c r="C437" s="28" t="s">
        <v>444</v>
      </c>
      <c r="D437" s="28">
        <v>1720309</v>
      </c>
      <c r="E437" s="28" t="s">
        <v>890</v>
      </c>
    </row>
    <row r="438" spans="1:5" x14ac:dyDescent="0.35">
      <c r="A438" s="28">
        <v>17</v>
      </c>
      <c r="B438" s="28" t="s">
        <v>768</v>
      </c>
      <c r="C438" s="28" t="s">
        <v>444</v>
      </c>
      <c r="D438" s="28">
        <v>1720499</v>
      </c>
      <c r="E438" s="28" t="s">
        <v>891</v>
      </c>
    </row>
    <row r="439" spans="1:5" x14ac:dyDescent="0.35">
      <c r="A439" s="28">
        <v>17</v>
      </c>
      <c r="B439" s="28" t="s">
        <v>768</v>
      </c>
      <c r="C439" s="28" t="s">
        <v>444</v>
      </c>
      <c r="D439" s="28">
        <v>1720655</v>
      </c>
      <c r="E439" s="28" t="s">
        <v>892</v>
      </c>
    </row>
    <row r="440" spans="1:5" x14ac:dyDescent="0.35">
      <c r="A440" s="28">
        <v>17</v>
      </c>
      <c r="B440" s="28" t="s">
        <v>768</v>
      </c>
      <c r="C440" s="28" t="s">
        <v>444</v>
      </c>
      <c r="D440" s="28">
        <v>1720804</v>
      </c>
      <c r="E440" s="28" t="s">
        <v>893</v>
      </c>
    </row>
    <row r="441" spans="1:5" x14ac:dyDescent="0.35">
      <c r="A441" s="28">
        <v>17</v>
      </c>
      <c r="B441" s="28" t="s">
        <v>768</v>
      </c>
      <c r="C441" s="28" t="s">
        <v>444</v>
      </c>
      <c r="D441" s="28">
        <v>1720853</v>
      </c>
      <c r="E441" s="28" t="s">
        <v>894</v>
      </c>
    </row>
    <row r="442" spans="1:5" x14ac:dyDescent="0.35">
      <c r="A442" s="28">
        <v>17</v>
      </c>
      <c r="B442" s="28" t="s">
        <v>768</v>
      </c>
      <c r="C442" s="28" t="s">
        <v>444</v>
      </c>
      <c r="D442" s="28">
        <v>1720903</v>
      </c>
      <c r="E442" s="28" t="s">
        <v>895</v>
      </c>
    </row>
    <row r="443" spans="1:5" x14ac:dyDescent="0.35">
      <c r="A443" s="28">
        <v>17</v>
      </c>
      <c r="B443" s="28" t="s">
        <v>768</v>
      </c>
      <c r="C443" s="28" t="s">
        <v>444</v>
      </c>
      <c r="D443" s="28">
        <v>1720937</v>
      </c>
      <c r="E443" s="28" t="s">
        <v>896</v>
      </c>
    </row>
    <row r="444" spans="1:5" x14ac:dyDescent="0.35">
      <c r="A444" s="28">
        <v>17</v>
      </c>
      <c r="B444" s="28" t="s">
        <v>768</v>
      </c>
      <c r="C444" s="28" t="s">
        <v>444</v>
      </c>
      <c r="D444" s="28">
        <v>1720978</v>
      </c>
      <c r="E444" s="28" t="s">
        <v>897</v>
      </c>
    </row>
    <row r="445" spans="1:5" x14ac:dyDescent="0.35">
      <c r="A445" s="28">
        <v>17</v>
      </c>
      <c r="B445" s="28" t="s">
        <v>768</v>
      </c>
      <c r="C445" s="28" t="s">
        <v>444</v>
      </c>
      <c r="D445" s="28">
        <v>1721000</v>
      </c>
      <c r="E445" s="28" t="s">
        <v>898</v>
      </c>
    </row>
    <row r="446" spans="1:5" x14ac:dyDescent="0.35">
      <c r="A446" s="28">
        <v>17</v>
      </c>
      <c r="B446" s="28" t="s">
        <v>768</v>
      </c>
      <c r="C446" s="28" t="s">
        <v>444</v>
      </c>
      <c r="D446" s="28">
        <v>1721109</v>
      </c>
      <c r="E446" s="28" t="s">
        <v>899</v>
      </c>
    </row>
    <row r="447" spans="1:5" x14ac:dyDescent="0.35">
      <c r="A447" s="28">
        <v>17</v>
      </c>
      <c r="B447" s="28" t="s">
        <v>768</v>
      </c>
      <c r="C447" s="28" t="s">
        <v>444</v>
      </c>
      <c r="D447" s="28">
        <v>1721208</v>
      </c>
      <c r="E447" s="28" t="s">
        <v>900</v>
      </c>
    </row>
    <row r="448" spans="1:5" x14ac:dyDescent="0.35">
      <c r="A448" s="28">
        <v>17</v>
      </c>
      <c r="B448" s="28" t="s">
        <v>768</v>
      </c>
      <c r="C448" s="28" t="s">
        <v>444</v>
      </c>
      <c r="D448" s="28">
        <v>1721257</v>
      </c>
      <c r="E448" s="28" t="s">
        <v>901</v>
      </c>
    </row>
    <row r="449" spans="1:5" x14ac:dyDescent="0.35">
      <c r="A449" s="28">
        <v>17</v>
      </c>
      <c r="B449" s="28" t="s">
        <v>768</v>
      </c>
      <c r="C449" s="28" t="s">
        <v>444</v>
      </c>
      <c r="D449" s="28">
        <v>1721307</v>
      </c>
      <c r="E449" s="28" t="s">
        <v>902</v>
      </c>
    </row>
    <row r="450" spans="1:5" x14ac:dyDescent="0.35">
      <c r="A450" s="28">
        <v>17</v>
      </c>
      <c r="B450" s="28" t="s">
        <v>768</v>
      </c>
      <c r="C450" s="28" t="s">
        <v>444</v>
      </c>
      <c r="D450" s="28">
        <v>1722081</v>
      </c>
      <c r="E450" s="28" t="s">
        <v>903</v>
      </c>
    </row>
    <row r="451" spans="1:5" x14ac:dyDescent="0.35">
      <c r="A451" s="28">
        <v>17</v>
      </c>
      <c r="B451" s="28" t="s">
        <v>768</v>
      </c>
      <c r="C451" s="28" t="s">
        <v>444</v>
      </c>
      <c r="D451" s="28">
        <v>1722107</v>
      </c>
      <c r="E451" s="28" t="s">
        <v>904</v>
      </c>
    </row>
    <row r="452" spans="1:5" x14ac:dyDescent="0.35">
      <c r="A452" s="28">
        <v>21</v>
      </c>
      <c r="B452" s="28" t="s">
        <v>905</v>
      </c>
      <c r="C452" s="28" t="s">
        <v>428</v>
      </c>
      <c r="D452" s="28">
        <v>2100055</v>
      </c>
      <c r="E452" s="28" t="s">
        <v>906</v>
      </c>
    </row>
    <row r="453" spans="1:5" x14ac:dyDescent="0.35">
      <c r="A453" s="28">
        <v>21</v>
      </c>
      <c r="B453" s="28" t="s">
        <v>905</v>
      </c>
      <c r="C453" s="28" t="s">
        <v>428</v>
      </c>
      <c r="D453" s="28">
        <v>2100105</v>
      </c>
      <c r="E453" s="28" t="s">
        <v>907</v>
      </c>
    </row>
    <row r="454" spans="1:5" x14ac:dyDescent="0.35">
      <c r="A454" s="28">
        <v>21</v>
      </c>
      <c r="B454" s="28" t="s">
        <v>905</v>
      </c>
      <c r="C454" s="28" t="s">
        <v>428</v>
      </c>
      <c r="D454" s="28">
        <v>2100154</v>
      </c>
      <c r="E454" s="28" t="s">
        <v>908</v>
      </c>
    </row>
    <row r="455" spans="1:5" x14ac:dyDescent="0.35">
      <c r="A455" s="28">
        <v>21</v>
      </c>
      <c r="B455" s="28" t="s">
        <v>905</v>
      </c>
      <c r="C455" s="28" t="s">
        <v>428</v>
      </c>
      <c r="D455" s="28">
        <v>2100204</v>
      </c>
      <c r="E455" s="28" t="s">
        <v>909</v>
      </c>
    </row>
    <row r="456" spans="1:5" x14ac:dyDescent="0.35">
      <c r="A456" s="28">
        <v>21</v>
      </c>
      <c r="B456" s="28" t="s">
        <v>905</v>
      </c>
      <c r="C456" s="28" t="s">
        <v>428</v>
      </c>
      <c r="D456" s="28">
        <v>2100303</v>
      </c>
      <c r="E456" s="28" t="s">
        <v>910</v>
      </c>
    </row>
    <row r="457" spans="1:5" x14ac:dyDescent="0.35">
      <c r="A457" s="28">
        <v>21</v>
      </c>
      <c r="B457" s="28" t="s">
        <v>905</v>
      </c>
      <c r="C457" s="28" t="s">
        <v>428</v>
      </c>
      <c r="D457" s="28">
        <v>2100402</v>
      </c>
      <c r="E457" s="28" t="s">
        <v>911</v>
      </c>
    </row>
    <row r="458" spans="1:5" x14ac:dyDescent="0.35">
      <c r="A458" s="28">
        <v>21</v>
      </c>
      <c r="B458" s="28" t="s">
        <v>905</v>
      </c>
      <c r="C458" s="28" t="s">
        <v>428</v>
      </c>
      <c r="D458" s="28">
        <v>2100436</v>
      </c>
      <c r="E458" s="28" t="s">
        <v>912</v>
      </c>
    </row>
    <row r="459" spans="1:5" x14ac:dyDescent="0.35">
      <c r="A459" s="28">
        <v>21</v>
      </c>
      <c r="B459" s="28" t="s">
        <v>905</v>
      </c>
      <c r="C459" s="28" t="s">
        <v>428</v>
      </c>
      <c r="D459" s="28">
        <v>2100477</v>
      </c>
      <c r="E459" s="28" t="s">
        <v>913</v>
      </c>
    </row>
    <row r="460" spans="1:5" x14ac:dyDescent="0.35">
      <c r="A460" s="28">
        <v>21</v>
      </c>
      <c r="B460" s="28" t="s">
        <v>905</v>
      </c>
      <c r="C460" s="28" t="s">
        <v>428</v>
      </c>
      <c r="D460" s="28">
        <v>2100501</v>
      </c>
      <c r="E460" s="28" t="s">
        <v>914</v>
      </c>
    </row>
    <row r="461" spans="1:5" x14ac:dyDescent="0.35">
      <c r="A461" s="28">
        <v>21</v>
      </c>
      <c r="B461" s="28" t="s">
        <v>905</v>
      </c>
      <c r="C461" s="28" t="s">
        <v>428</v>
      </c>
      <c r="D461" s="28">
        <v>2100550</v>
      </c>
      <c r="E461" s="28" t="s">
        <v>915</v>
      </c>
    </row>
    <row r="462" spans="1:5" x14ac:dyDescent="0.35">
      <c r="A462" s="28">
        <v>21</v>
      </c>
      <c r="B462" s="28" t="s">
        <v>905</v>
      </c>
      <c r="C462" s="28" t="s">
        <v>428</v>
      </c>
      <c r="D462" s="28">
        <v>2100600</v>
      </c>
      <c r="E462" s="28" t="s">
        <v>916</v>
      </c>
    </row>
    <row r="463" spans="1:5" x14ac:dyDescent="0.35">
      <c r="A463" s="28">
        <v>21</v>
      </c>
      <c r="B463" s="28" t="s">
        <v>905</v>
      </c>
      <c r="C463" s="28" t="s">
        <v>428</v>
      </c>
      <c r="D463" s="28">
        <v>2100709</v>
      </c>
      <c r="E463" s="28" t="s">
        <v>917</v>
      </c>
    </row>
    <row r="464" spans="1:5" x14ac:dyDescent="0.35">
      <c r="A464" s="28">
        <v>21</v>
      </c>
      <c r="B464" s="28" t="s">
        <v>905</v>
      </c>
      <c r="C464" s="28" t="s">
        <v>428</v>
      </c>
      <c r="D464" s="28">
        <v>2100808</v>
      </c>
      <c r="E464" s="28" t="s">
        <v>918</v>
      </c>
    </row>
    <row r="465" spans="1:5" x14ac:dyDescent="0.35">
      <c r="A465" s="28">
        <v>21</v>
      </c>
      <c r="B465" s="28" t="s">
        <v>905</v>
      </c>
      <c r="C465" s="28" t="s">
        <v>428</v>
      </c>
      <c r="D465" s="28">
        <v>2100832</v>
      </c>
      <c r="E465" s="28" t="s">
        <v>919</v>
      </c>
    </row>
    <row r="466" spans="1:5" x14ac:dyDescent="0.35">
      <c r="A466" s="28">
        <v>21</v>
      </c>
      <c r="B466" s="28" t="s">
        <v>905</v>
      </c>
      <c r="C466" s="28" t="s">
        <v>428</v>
      </c>
      <c r="D466" s="28">
        <v>2100873</v>
      </c>
      <c r="E466" s="28" t="s">
        <v>781</v>
      </c>
    </row>
    <row r="467" spans="1:5" x14ac:dyDescent="0.35">
      <c r="A467" s="28">
        <v>21</v>
      </c>
      <c r="B467" s="28" t="s">
        <v>905</v>
      </c>
      <c r="C467" s="28" t="s">
        <v>428</v>
      </c>
      <c r="D467" s="28">
        <v>2100907</v>
      </c>
      <c r="E467" s="28" t="s">
        <v>920</v>
      </c>
    </row>
    <row r="468" spans="1:5" x14ac:dyDescent="0.35">
      <c r="A468" s="28">
        <v>21</v>
      </c>
      <c r="B468" s="28" t="s">
        <v>905</v>
      </c>
      <c r="C468" s="28" t="s">
        <v>428</v>
      </c>
      <c r="D468" s="28">
        <v>2100956</v>
      </c>
      <c r="E468" s="28" t="s">
        <v>921</v>
      </c>
    </row>
    <row r="469" spans="1:5" x14ac:dyDescent="0.35">
      <c r="A469" s="28">
        <v>21</v>
      </c>
      <c r="B469" s="28" t="s">
        <v>905</v>
      </c>
      <c r="C469" s="28" t="s">
        <v>428</v>
      </c>
      <c r="D469" s="28">
        <v>2101004</v>
      </c>
      <c r="E469" s="28" t="s">
        <v>922</v>
      </c>
    </row>
    <row r="470" spans="1:5" x14ac:dyDescent="0.35">
      <c r="A470" s="28">
        <v>21</v>
      </c>
      <c r="B470" s="28" t="s">
        <v>905</v>
      </c>
      <c r="C470" s="28" t="s">
        <v>428</v>
      </c>
      <c r="D470" s="28">
        <v>2101103</v>
      </c>
      <c r="E470" s="28" t="s">
        <v>923</v>
      </c>
    </row>
    <row r="471" spans="1:5" x14ac:dyDescent="0.35">
      <c r="A471" s="28">
        <v>21</v>
      </c>
      <c r="B471" s="28" t="s">
        <v>905</v>
      </c>
      <c r="C471" s="28" t="s">
        <v>428</v>
      </c>
      <c r="D471" s="28">
        <v>2101202</v>
      </c>
      <c r="E471" s="28" t="s">
        <v>924</v>
      </c>
    </row>
    <row r="472" spans="1:5" x14ac:dyDescent="0.35">
      <c r="A472" s="28">
        <v>21</v>
      </c>
      <c r="B472" s="28" t="s">
        <v>905</v>
      </c>
      <c r="C472" s="28" t="s">
        <v>428</v>
      </c>
      <c r="D472" s="28">
        <v>2101251</v>
      </c>
      <c r="E472" s="28" t="s">
        <v>925</v>
      </c>
    </row>
    <row r="473" spans="1:5" x14ac:dyDescent="0.35">
      <c r="A473" s="28">
        <v>21</v>
      </c>
      <c r="B473" s="28" t="s">
        <v>905</v>
      </c>
      <c r="C473" s="28" t="s">
        <v>428</v>
      </c>
      <c r="D473" s="28">
        <v>2101301</v>
      </c>
      <c r="E473" s="28" t="s">
        <v>926</v>
      </c>
    </row>
    <row r="474" spans="1:5" x14ac:dyDescent="0.35">
      <c r="A474" s="28">
        <v>21</v>
      </c>
      <c r="B474" s="28" t="s">
        <v>905</v>
      </c>
      <c r="C474" s="28" t="s">
        <v>428</v>
      </c>
      <c r="D474" s="28">
        <v>2101350</v>
      </c>
      <c r="E474" s="28" t="s">
        <v>927</v>
      </c>
    </row>
    <row r="475" spans="1:5" x14ac:dyDescent="0.35">
      <c r="A475" s="28">
        <v>21</v>
      </c>
      <c r="B475" s="28" t="s">
        <v>905</v>
      </c>
      <c r="C475" s="28" t="s">
        <v>428</v>
      </c>
      <c r="D475" s="28">
        <v>2101400</v>
      </c>
      <c r="E475" s="28" t="s">
        <v>928</v>
      </c>
    </row>
    <row r="476" spans="1:5" x14ac:dyDescent="0.35">
      <c r="A476" s="28">
        <v>21</v>
      </c>
      <c r="B476" s="28" t="s">
        <v>905</v>
      </c>
      <c r="C476" s="28" t="s">
        <v>428</v>
      </c>
      <c r="D476" s="28">
        <v>2101509</v>
      </c>
      <c r="E476" s="28" t="s">
        <v>929</v>
      </c>
    </row>
    <row r="477" spans="1:5" x14ac:dyDescent="0.35">
      <c r="A477" s="28">
        <v>21</v>
      </c>
      <c r="B477" s="28" t="s">
        <v>905</v>
      </c>
      <c r="C477" s="28" t="s">
        <v>428</v>
      </c>
      <c r="D477" s="28">
        <v>2101608</v>
      </c>
      <c r="E477" s="28" t="s">
        <v>930</v>
      </c>
    </row>
    <row r="478" spans="1:5" x14ac:dyDescent="0.35">
      <c r="A478" s="28">
        <v>21</v>
      </c>
      <c r="B478" s="28" t="s">
        <v>905</v>
      </c>
      <c r="C478" s="28" t="s">
        <v>428</v>
      </c>
      <c r="D478" s="28">
        <v>2101707</v>
      </c>
      <c r="E478" s="28" t="s">
        <v>931</v>
      </c>
    </row>
    <row r="479" spans="1:5" x14ac:dyDescent="0.35">
      <c r="A479" s="28">
        <v>21</v>
      </c>
      <c r="B479" s="28" t="s">
        <v>905</v>
      </c>
      <c r="C479" s="28" t="s">
        <v>428</v>
      </c>
      <c r="D479" s="28">
        <v>2101731</v>
      </c>
      <c r="E479" s="28" t="s">
        <v>932</v>
      </c>
    </row>
    <row r="480" spans="1:5" x14ac:dyDescent="0.35">
      <c r="A480" s="28">
        <v>21</v>
      </c>
      <c r="B480" s="28" t="s">
        <v>905</v>
      </c>
      <c r="C480" s="28" t="s">
        <v>428</v>
      </c>
      <c r="D480" s="28">
        <v>2101772</v>
      </c>
      <c r="E480" s="28" t="s">
        <v>933</v>
      </c>
    </row>
    <row r="481" spans="1:5" x14ac:dyDescent="0.35">
      <c r="A481" s="28">
        <v>21</v>
      </c>
      <c r="B481" s="28" t="s">
        <v>905</v>
      </c>
      <c r="C481" s="28" t="s">
        <v>428</v>
      </c>
      <c r="D481" s="28">
        <v>2101806</v>
      </c>
      <c r="E481" s="28" t="s">
        <v>934</v>
      </c>
    </row>
    <row r="482" spans="1:5" x14ac:dyDescent="0.35">
      <c r="A482" s="28">
        <v>21</v>
      </c>
      <c r="B482" s="28" t="s">
        <v>905</v>
      </c>
      <c r="C482" s="28" t="s">
        <v>428</v>
      </c>
      <c r="D482" s="28">
        <v>2101905</v>
      </c>
      <c r="E482" s="28" t="s">
        <v>935</v>
      </c>
    </row>
    <row r="483" spans="1:5" x14ac:dyDescent="0.35">
      <c r="A483" s="28">
        <v>21</v>
      </c>
      <c r="B483" s="28" t="s">
        <v>905</v>
      </c>
      <c r="C483" s="28" t="s">
        <v>428</v>
      </c>
      <c r="D483" s="28">
        <v>2101939</v>
      </c>
      <c r="E483" s="28" t="s">
        <v>936</v>
      </c>
    </row>
    <row r="484" spans="1:5" x14ac:dyDescent="0.35">
      <c r="A484" s="28">
        <v>21</v>
      </c>
      <c r="B484" s="28" t="s">
        <v>905</v>
      </c>
      <c r="C484" s="28" t="s">
        <v>428</v>
      </c>
      <c r="D484" s="28">
        <v>2101970</v>
      </c>
      <c r="E484" s="28" t="s">
        <v>937</v>
      </c>
    </row>
    <row r="485" spans="1:5" x14ac:dyDescent="0.35">
      <c r="A485" s="28">
        <v>21</v>
      </c>
      <c r="B485" s="28" t="s">
        <v>905</v>
      </c>
      <c r="C485" s="28" t="s">
        <v>428</v>
      </c>
      <c r="D485" s="28">
        <v>2102002</v>
      </c>
      <c r="E485" s="28" t="s">
        <v>938</v>
      </c>
    </row>
    <row r="486" spans="1:5" x14ac:dyDescent="0.35">
      <c r="A486" s="28">
        <v>21</v>
      </c>
      <c r="B486" s="28" t="s">
        <v>905</v>
      </c>
      <c r="C486" s="28" t="s">
        <v>428</v>
      </c>
      <c r="D486" s="28">
        <v>2102036</v>
      </c>
      <c r="E486" s="28" t="s">
        <v>939</v>
      </c>
    </row>
    <row r="487" spans="1:5" x14ac:dyDescent="0.35">
      <c r="A487" s="28">
        <v>21</v>
      </c>
      <c r="B487" s="28" t="s">
        <v>905</v>
      </c>
      <c r="C487" s="28" t="s">
        <v>428</v>
      </c>
      <c r="D487" s="28">
        <v>2102077</v>
      </c>
      <c r="E487" s="28" t="s">
        <v>940</v>
      </c>
    </row>
    <row r="488" spans="1:5" x14ac:dyDescent="0.35">
      <c r="A488" s="28">
        <v>21</v>
      </c>
      <c r="B488" s="28" t="s">
        <v>905</v>
      </c>
      <c r="C488" s="28" t="s">
        <v>428</v>
      </c>
      <c r="D488" s="28">
        <v>2102101</v>
      </c>
      <c r="E488" s="28" t="s">
        <v>941</v>
      </c>
    </row>
    <row r="489" spans="1:5" x14ac:dyDescent="0.35">
      <c r="A489" s="28">
        <v>21</v>
      </c>
      <c r="B489" s="28" t="s">
        <v>905</v>
      </c>
      <c r="C489" s="28" t="s">
        <v>428</v>
      </c>
      <c r="D489" s="28">
        <v>2102150</v>
      </c>
      <c r="E489" s="28" t="s">
        <v>942</v>
      </c>
    </row>
    <row r="490" spans="1:5" x14ac:dyDescent="0.35">
      <c r="A490" s="28">
        <v>21</v>
      </c>
      <c r="B490" s="28" t="s">
        <v>905</v>
      </c>
      <c r="C490" s="28" t="s">
        <v>428</v>
      </c>
      <c r="D490" s="28">
        <v>2102200</v>
      </c>
      <c r="E490" s="28" t="s">
        <v>943</v>
      </c>
    </row>
    <row r="491" spans="1:5" x14ac:dyDescent="0.35">
      <c r="A491" s="28">
        <v>21</v>
      </c>
      <c r="B491" s="28" t="s">
        <v>905</v>
      </c>
      <c r="C491" s="28" t="s">
        <v>428</v>
      </c>
      <c r="D491" s="28">
        <v>2102309</v>
      </c>
      <c r="E491" s="28" t="s">
        <v>944</v>
      </c>
    </row>
    <row r="492" spans="1:5" x14ac:dyDescent="0.35">
      <c r="A492" s="28">
        <v>21</v>
      </c>
      <c r="B492" s="28" t="s">
        <v>905</v>
      </c>
      <c r="C492" s="28" t="s">
        <v>428</v>
      </c>
      <c r="D492" s="28">
        <v>2102325</v>
      </c>
      <c r="E492" s="28" t="s">
        <v>945</v>
      </c>
    </row>
    <row r="493" spans="1:5" x14ac:dyDescent="0.35">
      <c r="A493" s="28">
        <v>21</v>
      </c>
      <c r="B493" s="28" t="s">
        <v>905</v>
      </c>
      <c r="C493" s="28" t="s">
        <v>428</v>
      </c>
      <c r="D493" s="28">
        <v>2102358</v>
      </c>
      <c r="E493" s="28" t="s">
        <v>946</v>
      </c>
    </row>
    <row r="494" spans="1:5" x14ac:dyDescent="0.35">
      <c r="A494" s="28">
        <v>21</v>
      </c>
      <c r="B494" s="28" t="s">
        <v>905</v>
      </c>
      <c r="C494" s="28" t="s">
        <v>428</v>
      </c>
      <c r="D494" s="28">
        <v>2102374</v>
      </c>
      <c r="E494" s="28" t="s">
        <v>947</v>
      </c>
    </row>
    <row r="495" spans="1:5" x14ac:dyDescent="0.35">
      <c r="A495" s="28">
        <v>21</v>
      </c>
      <c r="B495" s="28" t="s">
        <v>905</v>
      </c>
      <c r="C495" s="28" t="s">
        <v>428</v>
      </c>
      <c r="D495" s="28">
        <v>2102408</v>
      </c>
      <c r="E495" s="28" t="s">
        <v>948</v>
      </c>
    </row>
    <row r="496" spans="1:5" x14ac:dyDescent="0.35">
      <c r="A496" s="28">
        <v>21</v>
      </c>
      <c r="B496" s="28" t="s">
        <v>905</v>
      </c>
      <c r="C496" s="28" t="s">
        <v>428</v>
      </c>
      <c r="D496" s="28">
        <v>2102507</v>
      </c>
      <c r="E496" s="28" t="s">
        <v>949</v>
      </c>
    </row>
    <row r="497" spans="1:5" x14ac:dyDescent="0.35">
      <c r="A497" s="28">
        <v>21</v>
      </c>
      <c r="B497" s="28" t="s">
        <v>905</v>
      </c>
      <c r="C497" s="28" t="s">
        <v>428</v>
      </c>
      <c r="D497" s="28">
        <v>2102556</v>
      </c>
      <c r="E497" s="28" t="s">
        <v>950</v>
      </c>
    </row>
    <row r="498" spans="1:5" x14ac:dyDescent="0.35">
      <c r="A498" s="28">
        <v>21</v>
      </c>
      <c r="B498" s="28" t="s">
        <v>905</v>
      </c>
      <c r="C498" s="28" t="s">
        <v>428</v>
      </c>
      <c r="D498" s="28">
        <v>2102606</v>
      </c>
      <c r="E498" s="28" t="s">
        <v>951</v>
      </c>
    </row>
    <row r="499" spans="1:5" x14ac:dyDescent="0.35">
      <c r="A499" s="28">
        <v>21</v>
      </c>
      <c r="B499" s="28" t="s">
        <v>905</v>
      </c>
      <c r="C499" s="28" t="s">
        <v>428</v>
      </c>
      <c r="D499" s="28">
        <v>2102705</v>
      </c>
      <c r="E499" s="28" t="s">
        <v>952</v>
      </c>
    </row>
    <row r="500" spans="1:5" x14ac:dyDescent="0.35">
      <c r="A500" s="28">
        <v>21</v>
      </c>
      <c r="B500" s="28" t="s">
        <v>905</v>
      </c>
      <c r="C500" s="28" t="s">
        <v>428</v>
      </c>
      <c r="D500" s="28">
        <v>2102754</v>
      </c>
      <c r="E500" s="28" t="s">
        <v>953</v>
      </c>
    </row>
    <row r="501" spans="1:5" x14ac:dyDescent="0.35">
      <c r="A501" s="28">
        <v>21</v>
      </c>
      <c r="B501" s="28" t="s">
        <v>905</v>
      </c>
      <c r="C501" s="28" t="s">
        <v>428</v>
      </c>
      <c r="D501" s="28">
        <v>2102804</v>
      </c>
      <c r="E501" s="28" t="s">
        <v>954</v>
      </c>
    </row>
    <row r="502" spans="1:5" x14ac:dyDescent="0.35">
      <c r="A502" s="28">
        <v>21</v>
      </c>
      <c r="B502" s="28" t="s">
        <v>905</v>
      </c>
      <c r="C502" s="28" t="s">
        <v>428</v>
      </c>
      <c r="D502" s="28">
        <v>2102903</v>
      </c>
      <c r="E502" s="28" t="s">
        <v>955</v>
      </c>
    </row>
    <row r="503" spans="1:5" x14ac:dyDescent="0.35">
      <c r="A503" s="28">
        <v>21</v>
      </c>
      <c r="B503" s="28" t="s">
        <v>905</v>
      </c>
      <c r="C503" s="28" t="s">
        <v>428</v>
      </c>
      <c r="D503" s="28">
        <v>2103000</v>
      </c>
      <c r="E503" s="28" t="s">
        <v>956</v>
      </c>
    </row>
    <row r="504" spans="1:5" x14ac:dyDescent="0.35">
      <c r="A504" s="28">
        <v>21</v>
      </c>
      <c r="B504" s="28" t="s">
        <v>905</v>
      </c>
      <c r="C504" s="28" t="s">
        <v>428</v>
      </c>
      <c r="D504" s="28">
        <v>2103109</v>
      </c>
      <c r="E504" s="28" t="s">
        <v>957</v>
      </c>
    </row>
    <row r="505" spans="1:5" x14ac:dyDescent="0.35">
      <c r="A505" s="28">
        <v>21</v>
      </c>
      <c r="B505" s="28" t="s">
        <v>905</v>
      </c>
      <c r="C505" s="28" t="s">
        <v>428</v>
      </c>
      <c r="D505" s="28">
        <v>2103125</v>
      </c>
      <c r="E505" s="28" t="s">
        <v>958</v>
      </c>
    </row>
    <row r="506" spans="1:5" x14ac:dyDescent="0.35">
      <c r="A506" s="28">
        <v>21</v>
      </c>
      <c r="B506" s="28" t="s">
        <v>905</v>
      </c>
      <c r="C506" s="28" t="s">
        <v>428</v>
      </c>
      <c r="D506" s="28">
        <v>2103158</v>
      </c>
      <c r="E506" s="28" t="s">
        <v>959</v>
      </c>
    </row>
    <row r="507" spans="1:5" x14ac:dyDescent="0.35">
      <c r="A507" s="28">
        <v>21</v>
      </c>
      <c r="B507" s="28" t="s">
        <v>905</v>
      </c>
      <c r="C507" s="28" t="s">
        <v>428</v>
      </c>
      <c r="D507" s="28">
        <v>2103174</v>
      </c>
      <c r="E507" s="28" t="s">
        <v>960</v>
      </c>
    </row>
    <row r="508" spans="1:5" x14ac:dyDescent="0.35">
      <c r="A508" s="28">
        <v>21</v>
      </c>
      <c r="B508" s="28" t="s">
        <v>905</v>
      </c>
      <c r="C508" s="28" t="s">
        <v>428</v>
      </c>
      <c r="D508" s="28">
        <v>2103208</v>
      </c>
      <c r="E508" s="28" t="s">
        <v>961</v>
      </c>
    </row>
    <row r="509" spans="1:5" x14ac:dyDescent="0.35">
      <c r="A509" s="28">
        <v>21</v>
      </c>
      <c r="B509" s="28" t="s">
        <v>905</v>
      </c>
      <c r="C509" s="28" t="s">
        <v>428</v>
      </c>
      <c r="D509" s="28">
        <v>2103257</v>
      </c>
      <c r="E509" s="28" t="s">
        <v>962</v>
      </c>
    </row>
    <row r="510" spans="1:5" x14ac:dyDescent="0.35">
      <c r="A510" s="28">
        <v>21</v>
      </c>
      <c r="B510" s="28" t="s">
        <v>905</v>
      </c>
      <c r="C510" s="28" t="s">
        <v>428</v>
      </c>
      <c r="D510" s="28">
        <v>2103307</v>
      </c>
      <c r="E510" s="28" t="s">
        <v>963</v>
      </c>
    </row>
    <row r="511" spans="1:5" x14ac:dyDescent="0.35">
      <c r="A511" s="28">
        <v>21</v>
      </c>
      <c r="B511" s="28" t="s">
        <v>905</v>
      </c>
      <c r="C511" s="28" t="s">
        <v>428</v>
      </c>
      <c r="D511" s="28">
        <v>2103406</v>
      </c>
      <c r="E511" s="28" t="s">
        <v>964</v>
      </c>
    </row>
    <row r="512" spans="1:5" x14ac:dyDescent="0.35">
      <c r="A512" s="28">
        <v>21</v>
      </c>
      <c r="B512" s="28" t="s">
        <v>905</v>
      </c>
      <c r="C512" s="28" t="s">
        <v>428</v>
      </c>
      <c r="D512" s="28">
        <v>2103505</v>
      </c>
      <c r="E512" s="28" t="s">
        <v>965</v>
      </c>
    </row>
    <row r="513" spans="1:5" x14ac:dyDescent="0.35">
      <c r="A513" s="28">
        <v>21</v>
      </c>
      <c r="B513" s="28" t="s">
        <v>905</v>
      </c>
      <c r="C513" s="28" t="s">
        <v>428</v>
      </c>
      <c r="D513" s="28">
        <v>2103554</v>
      </c>
      <c r="E513" s="28" t="s">
        <v>966</v>
      </c>
    </row>
    <row r="514" spans="1:5" x14ac:dyDescent="0.35">
      <c r="A514" s="28">
        <v>21</v>
      </c>
      <c r="B514" s="28" t="s">
        <v>905</v>
      </c>
      <c r="C514" s="28" t="s">
        <v>428</v>
      </c>
      <c r="D514" s="28">
        <v>2103604</v>
      </c>
      <c r="E514" s="28" t="s">
        <v>967</v>
      </c>
    </row>
    <row r="515" spans="1:5" x14ac:dyDescent="0.35">
      <c r="A515" s="28">
        <v>21</v>
      </c>
      <c r="B515" s="28" t="s">
        <v>905</v>
      </c>
      <c r="C515" s="28" t="s">
        <v>428</v>
      </c>
      <c r="D515" s="28">
        <v>2103703</v>
      </c>
      <c r="E515" s="28" t="s">
        <v>968</v>
      </c>
    </row>
    <row r="516" spans="1:5" x14ac:dyDescent="0.35">
      <c r="A516" s="28">
        <v>21</v>
      </c>
      <c r="B516" s="28" t="s">
        <v>905</v>
      </c>
      <c r="C516" s="28" t="s">
        <v>428</v>
      </c>
      <c r="D516" s="28">
        <v>2103752</v>
      </c>
      <c r="E516" s="28" t="s">
        <v>969</v>
      </c>
    </row>
    <row r="517" spans="1:5" x14ac:dyDescent="0.35">
      <c r="A517" s="28">
        <v>21</v>
      </c>
      <c r="B517" s="28" t="s">
        <v>905</v>
      </c>
      <c r="C517" s="28" t="s">
        <v>428</v>
      </c>
      <c r="D517" s="28">
        <v>2103802</v>
      </c>
      <c r="E517" s="28" t="s">
        <v>970</v>
      </c>
    </row>
    <row r="518" spans="1:5" x14ac:dyDescent="0.35">
      <c r="A518" s="28">
        <v>21</v>
      </c>
      <c r="B518" s="28" t="s">
        <v>905</v>
      </c>
      <c r="C518" s="28" t="s">
        <v>428</v>
      </c>
      <c r="D518" s="28">
        <v>2103901</v>
      </c>
      <c r="E518" s="28" t="s">
        <v>971</v>
      </c>
    </row>
    <row r="519" spans="1:5" x14ac:dyDescent="0.35">
      <c r="A519" s="28">
        <v>21</v>
      </c>
      <c r="B519" s="28" t="s">
        <v>905</v>
      </c>
      <c r="C519" s="28" t="s">
        <v>428</v>
      </c>
      <c r="D519" s="28">
        <v>2104008</v>
      </c>
      <c r="E519" s="28" t="s">
        <v>972</v>
      </c>
    </row>
    <row r="520" spans="1:5" x14ac:dyDescent="0.35">
      <c r="A520" s="28">
        <v>21</v>
      </c>
      <c r="B520" s="28" t="s">
        <v>905</v>
      </c>
      <c r="C520" s="28" t="s">
        <v>428</v>
      </c>
      <c r="D520" s="28">
        <v>2104057</v>
      </c>
      <c r="E520" s="28" t="s">
        <v>973</v>
      </c>
    </row>
    <row r="521" spans="1:5" x14ac:dyDescent="0.35">
      <c r="A521" s="28">
        <v>21</v>
      </c>
      <c r="B521" s="28" t="s">
        <v>905</v>
      </c>
      <c r="C521" s="28" t="s">
        <v>428</v>
      </c>
      <c r="D521" s="28">
        <v>2104073</v>
      </c>
      <c r="E521" s="28" t="s">
        <v>974</v>
      </c>
    </row>
    <row r="522" spans="1:5" x14ac:dyDescent="0.35">
      <c r="A522" s="28">
        <v>21</v>
      </c>
      <c r="B522" s="28" t="s">
        <v>905</v>
      </c>
      <c r="C522" s="28" t="s">
        <v>428</v>
      </c>
      <c r="D522" s="28">
        <v>2104081</v>
      </c>
      <c r="E522" s="28" t="s">
        <v>975</v>
      </c>
    </row>
    <row r="523" spans="1:5" x14ac:dyDescent="0.35">
      <c r="A523" s="28">
        <v>21</v>
      </c>
      <c r="B523" s="28" t="s">
        <v>905</v>
      </c>
      <c r="C523" s="28" t="s">
        <v>428</v>
      </c>
      <c r="D523" s="28">
        <v>2104099</v>
      </c>
      <c r="E523" s="28" t="s">
        <v>976</v>
      </c>
    </row>
    <row r="524" spans="1:5" x14ac:dyDescent="0.35">
      <c r="A524" s="28">
        <v>21</v>
      </c>
      <c r="B524" s="28" t="s">
        <v>905</v>
      </c>
      <c r="C524" s="28" t="s">
        <v>428</v>
      </c>
      <c r="D524" s="28">
        <v>2104107</v>
      </c>
      <c r="E524" s="28" t="s">
        <v>977</v>
      </c>
    </row>
    <row r="525" spans="1:5" x14ac:dyDescent="0.35">
      <c r="A525" s="28">
        <v>21</v>
      </c>
      <c r="B525" s="28" t="s">
        <v>905</v>
      </c>
      <c r="C525" s="28" t="s">
        <v>428</v>
      </c>
      <c r="D525" s="28">
        <v>2104206</v>
      </c>
      <c r="E525" s="28" t="s">
        <v>978</v>
      </c>
    </row>
    <row r="526" spans="1:5" x14ac:dyDescent="0.35">
      <c r="A526" s="28">
        <v>21</v>
      </c>
      <c r="B526" s="28" t="s">
        <v>905</v>
      </c>
      <c r="C526" s="28" t="s">
        <v>428</v>
      </c>
      <c r="D526" s="28">
        <v>2104305</v>
      </c>
      <c r="E526" s="28" t="s">
        <v>979</v>
      </c>
    </row>
    <row r="527" spans="1:5" x14ac:dyDescent="0.35">
      <c r="A527" s="28">
        <v>21</v>
      </c>
      <c r="B527" s="28" t="s">
        <v>905</v>
      </c>
      <c r="C527" s="28" t="s">
        <v>428</v>
      </c>
      <c r="D527" s="28">
        <v>2104404</v>
      </c>
      <c r="E527" s="28" t="s">
        <v>980</v>
      </c>
    </row>
    <row r="528" spans="1:5" x14ac:dyDescent="0.35">
      <c r="A528" s="28">
        <v>21</v>
      </c>
      <c r="B528" s="28" t="s">
        <v>905</v>
      </c>
      <c r="C528" s="28" t="s">
        <v>428</v>
      </c>
      <c r="D528" s="28">
        <v>2104503</v>
      </c>
      <c r="E528" s="28" t="s">
        <v>981</v>
      </c>
    </row>
    <row r="529" spans="1:5" x14ac:dyDescent="0.35">
      <c r="A529" s="28">
        <v>21</v>
      </c>
      <c r="B529" s="28" t="s">
        <v>905</v>
      </c>
      <c r="C529" s="28" t="s">
        <v>428</v>
      </c>
      <c r="D529" s="28">
        <v>2104552</v>
      </c>
      <c r="E529" s="28" t="s">
        <v>982</v>
      </c>
    </row>
    <row r="530" spans="1:5" x14ac:dyDescent="0.35">
      <c r="A530" s="28">
        <v>21</v>
      </c>
      <c r="B530" s="28" t="s">
        <v>905</v>
      </c>
      <c r="C530" s="28" t="s">
        <v>428</v>
      </c>
      <c r="D530" s="28">
        <v>2104602</v>
      </c>
      <c r="E530" s="28" t="s">
        <v>983</v>
      </c>
    </row>
    <row r="531" spans="1:5" x14ac:dyDescent="0.35">
      <c r="A531" s="28">
        <v>21</v>
      </c>
      <c r="B531" s="28" t="s">
        <v>905</v>
      </c>
      <c r="C531" s="28" t="s">
        <v>428</v>
      </c>
      <c r="D531" s="28">
        <v>2104628</v>
      </c>
      <c r="E531" s="28" t="s">
        <v>984</v>
      </c>
    </row>
    <row r="532" spans="1:5" x14ac:dyDescent="0.35">
      <c r="A532" s="28">
        <v>21</v>
      </c>
      <c r="B532" s="28" t="s">
        <v>905</v>
      </c>
      <c r="C532" s="28" t="s">
        <v>428</v>
      </c>
      <c r="D532" s="28">
        <v>2104651</v>
      </c>
      <c r="E532" s="28" t="s">
        <v>985</v>
      </c>
    </row>
    <row r="533" spans="1:5" x14ac:dyDescent="0.35">
      <c r="A533" s="28">
        <v>21</v>
      </c>
      <c r="B533" s="28" t="s">
        <v>905</v>
      </c>
      <c r="C533" s="28" t="s">
        <v>428</v>
      </c>
      <c r="D533" s="28">
        <v>2104677</v>
      </c>
      <c r="E533" s="28" t="s">
        <v>986</v>
      </c>
    </row>
    <row r="534" spans="1:5" x14ac:dyDescent="0.35">
      <c r="A534" s="28">
        <v>21</v>
      </c>
      <c r="B534" s="28" t="s">
        <v>905</v>
      </c>
      <c r="C534" s="28" t="s">
        <v>428</v>
      </c>
      <c r="D534" s="28">
        <v>2104701</v>
      </c>
      <c r="E534" s="28" t="s">
        <v>987</v>
      </c>
    </row>
    <row r="535" spans="1:5" x14ac:dyDescent="0.35">
      <c r="A535" s="28">
        <v>21</v>
      </c>
      <c r="B535" s="28" t="s">
        <v>905</v>
      </c>
      <c r="C535" s="28" t="s">
        <v>428</v>
      </c>
      <c r="D535" s="28">
        <v>2104800</v>
      </c>
      <c r="E535" s="28" t="s">
        <v>988</v>
      </c>
    </row>
    <row r="536" spans="1:5" x14ac:dyDescent="0.35">
      <c r="A536" s="28">
        <v>21</v>
      </c>
      <c r="B536" s="28" t="s">
        <v>905</v>
      </c>
      <c r="C536" s="28" t="s">
        <v>428</v>
      </c>
      <c r="D536" s="28">
        <v>2104909</v>
      </c>
      <c r="E536" s="28" t="s">
        <v>989</v>
      </c>
    </row>
    <row r="537" spans="1:5" x14ac:dyDescent="0.35">
      <c r="A537" s="28">
        <v>21</v>
      </c>
      <c r="B537" s="28" t="s">
        <v>905</v>
      </c>
      <c r="C537" s="28" t="s">
        <v>428</v>
      </c>
      <c r="D537" s="28">
        <v>2105005</v>
      </c>
      <c r="E537" s="28" t="s">
        <v>990</v>
      </c>
    </row>
    <row r="538" spans="1:5" x14ac:dyDescent="0.35">
      <c r="A538" s="28">
        <v>21</v>
      </c>
      <c r="B538" s="28" t="s">
        <v>905</v>
      </c>
      <c r="C538" s="28" t="s">
        <v>428</v>
      </c>
      <c r="D538" s="28">
        <v>2105104</v>
      </c>
      <c r="E538" s="28" t="s">
        <v>991</v>
      </c>
    </row>
    <row r="539" spans="1:5" x14ac:dyDescent="0.35">
      <c r="A539" s="28">
        <v>21</v>
      </c>
      <c r="B539" s="28" t="s">
        <v>905</v>
      </c>
      <c r="C539" s="28" t="s">
        <v>428</v>
      </c>
      <c r="D539" s="28">
        <v>2105153</v>
      </c>
      <c r="E539" s="28" t="s">
        <v>992</v>
      </c>
    </row>
    <row r="540" spans="1:5" x14ac:dyDescent="0.35">
      <c r="A540" s="28">
        <v>21</v>
      </c>
      <c r="B540" s="28" t="s">
        <v>905</v>
      </c>
      <c r="C540" s="28" t="s">
        <v>428</v>
      </c>
      <c r="D540" s="28">
        <v>2105203</v>
      </c>
      <c r="E540" s="28" t="s">
        <v>993</v>
      </c>
    </row>
    <row r="541" spans="1:5" x14ac:dyDescent="0.35">
      <c r="A541" s="28">
        <v>21</v>
      </c>
      <c r="B541" s="28" t="s">
        <v>905</v>
      </c>
      <c r="C541" s="28" t="s">
        <v>428</v>
      </c>
      <c r="D541" s="28">
        <v>2105302</v>
      </c>
      <c r="E541" s="28" t="s">
        <v>994</v>
      </c>
    </row>
    <row r="542" spans="1:5" x14ac:dyDescent="0.35">
      <c r="A542" s="28">
        <v>21</v>
      </c>
      <c r="B542" s="28" t="s">
        <v>905</v>
      </c>
      <c r="C542" s="28" t="s">
        <v>428</v>
      </c>
      <c r="D542" s="28">
        <v>2105351</v>
      </c>
      <c r="E542" s="28" t="s">
        <v>995</v>
      </c>
    </row>
    <row r="543" spans="1:5" x14ac:dyDescent="0.35">
      <c r="A543" s="28">
        <v>21</v>
      </c>
      <c r="B543" s="28" t="s">
        <v>905</v>
      </c>
      <c r="C543" s="28" t="s">
        <v>428</v>
      </c>
      <c r="D543" s="28">
        <v>2105401</v>
      </c>
      <c r="E543" s="28" t="s">
        <v>996</v>
      </c>
    </row>
    <row r="544" spans="1:5" x14ac:dyDescent="0.35">
      <c r="A544" s="28">
        <v>21</v>
      </c>
      <c r="B544" s="28" t="s">
        <v>905</v>
      </c>
      <c r="C544" s="28" t="s">
        <v>428</v>
      </c>
      <c r="D544" s="28">
        <v>2105427</v>
      </c>
      <c r="E544" s="28" t="s">
        <v>997</v>
      </c>
    </row>
    <row r="545" spans="1:5" x14ac:dyDescent="0.35">
      <c r="A545" s="28">
        <v>21</v>
      </c>
      <c r="B545" s="28" t="s">
        <v>905</v>
      </c>
      <c r="C545" s="28" t="s">
        <v>428</v>
      </c>
      <c r="D545" s="28">
        <v>2105450</v>
      </c>
      <c r="E545" s="28" t="s">
        <v>998</v>
      </c>
    </row>
    <row r="546" spans="1:5" x14ac:dyDescent="0.35">
      <c r="A546" s="28">
        <v>21</v>
      </c>
      <c r="B546" s="28" t="s">
        <v>905</v>
      </c>
      <c r="C546" s="28" t="s">
        <v>428</v>
      </c>
      <c r="D546" s="28">
        <v>2105476</v>
      </c>
      <c r="E546" s="28" t="s">
        <v>999</v>
      </c>
    </row>
    <row r="547" spans="1:5" x14ac:dyDescent="0.35">
      <c r="A547" s="28">
        <v>21</v>
      </c>
      <c r="B547" s="28" t="s">
        <v>905</v>
      </c>
      <c r="C547" s="28" t="s">
        <v>428</v>
      </c>
      <c r="D547" s="28">
        <v>2105500</v>
      </c>
      <c r="E547" s="28" t="s">
        <v>1000</v>
      </c>
    </row>
    <row r="548" spans="1:5" x14ac:dyDescent="0.35">
      <c r="A548" s="28">
        <v>21</v>
      </c>
      <c r="B548" s="28" t="s">
        <v>905</v>
      </c>
      <c r="C548" s="28" t="s">
        <v>428</v>
      </c>
      <c r="D548" s="28">
        <v>2105609</v>
      </c>
      <c r="E548" s="28" t="s">
        <v>1001</v>
      </c>
    </row>
    <row r="549" spans="1:5" x14ac:dyDescent="0.35">
      <c r="A549" s="28">
        <v>21</v>
      </c>
      <c r="B549" s="28" t="s">
        <v>905</v>
      </c>
      <c r="C549" s="28" t="s">
        <v>428</v>
      </c>
      <c r="D549" s="28">
        <v>2105658</v>
      </c>
      <c r="E549" s="28" t="s">
        <v>1002</v>
      </c>
    </row>
    <row r="550" spans="1:5" x14ac:dyDescent="0.35">
      <c r="A550" s="28">
        <v>21</v>
      </c>
      <c r="B550" s="28" t="s">
        <v>905</v>
      </c>
      <c r="C550" s="28" t="s">
        <v>428</v>
      </c>
      <c r="D550" s="28">
        <v>2105708</v>
      </c>
      <c r="E550" s="28" t="s">
        <v>1003</v>
      </c>
    </row>
    <row r="551" spans="1:5" x14ac:dyDescent="0.35">
      <c r="A551" s="28">
        <v>21</v>
      </c>
      <c r="B551" s="28" t="s">
        <v>905</v>
      </c>
      <c r="C551" s="28" t="s">
        <v>428</v>
      </c>
      <c r="D551" s="28">
        <v>2105807</v>
      </c>
      <c r="E551" s="28" t="s">
        <v>1004</v>
      </c>
    </row>
    <row r="552" spans="1:5" x14ac:dyDescent="0.35">
      <c r="A552" s="28">
        <v>21</v>
      </c>
      <c r="B552" s="28" t="s">
        <v>905</v>
      </c>
      <c r="C552" s="28" t="s">
        <v>428</v>
      </c>
      <c r="D552" s="28">
        <v>2105906</v>
      </c>
      <c r="E552" s="28" t="s">
        <v>1005</v>
      </c>
    </row>
    <row r="553" spans="1:5" x14ac:dyDescent="0.35">
      <c r="A553" s="28">
        <v>21</v>
      </c>
      <c r="B553" s="28" t="s">
        <v>905</v>
      </c>
      <c r="C553" s="28" t="s">
        <v>428</v>
      </c>
      <c r="D553" s="28">
        <v>2105922</v>
      </c>
      <c r="E553" s="28" t="s">
        <v>1006</v>
      </c>
    </row>
    <row r="554" spans="1:5" x14ac:dyDescent="0.35">
      <c r="A554" s="28">
        <v>21</v>
      </c>
      <c r="B554" s="28" t="s">
        <v>905</v>
      </c>
      <c r="C554" s="28" t="s">
        <v>428</v>
      </c>
      <c r="D554" s="28">
        <v>2105948</v>
      </c>
      <c r="E554" s="28" t="s">
        <v>1007</v>
      </c>
    </row>
    <row r="555" spans="1:5" x14ac:dyDescent="0.35">
      <c r="A555" s="28">
        <v>21</v>
      </c>
      <c r="B555" s="28" t="s">
        <v>905</v>
      </c>
      <c r="C555" s="28" t="s">
        <v>428</v>
      </c>
      <c r="D555" s="28">
        <v>2105963</v>
      </c>
      <c r="E555" s="28" t="s">
        <v>1008</v>
      </c>
    </row>
    <row r="556" spans="1:5" x14ac:dyDescent="0.35">
      <c r="A556" s="28">
        <v>21</v>
      </c>
      <c r="B556" s="28" t="s">
        <v>905</v>
      </c>
      <c r="C556" s="28" t="s">
        <v>428</v>
      </c>
      <c r="D556" s="28">
        <v>2105989</v>
      </c>
      <c r="E556" s="28" t="s">
        <v>1009</v>
      </c>
    </row>
    <row r="557" spans="1:5" x14ac:dyDescent="0.35">
      <c r="A557" s="28">
        <v>21</v>
      </c>
      <c r="B557" s="28" t="s">
        <v>905</v>
      </c>
      <c r="C557" s="28" t="s">
        <v>428</v>
      </c>
      <c r="D557" s="28">
        <v>2106003</v>
      </c>
      <c r="E557" s="28" t="s">
        <v>1010</v>
      </c>
    </row>
    <row r="558" spans="1:5" x14ac:dyDescent="0.35">
      <c r="A558" s="28">
        <v>21</v>
      </c>
      <c r="B558" s="28" t="s">
        <v>905</v>
      </c>
      <c r="C558" s="28" t="s">
        <v>428</v>
      </c>
      <c r="D558" s="28">
        <v>2106102</v>
      </c>
      <c r="E558" s="28" t="s">
        <v>1011</v>
      </c>
    </row>
    <row r="559" spans="1:5" x14ac:dyDescent="0.35">
      <c r="A559" s="28">
        <v>21</v>
      </c>
      <c r="B559" s="28" t="s">
        <v>905</v>
      </c>
      <c r="C559" s="28" t="s">
        <v>428</v>
      </c>
      <c r="D559" s="28">
        <v>2106201</v>
      </c>
      <c r="E559" s="28" t="s">
        <v>1012</v>
      </c>
    </row>
    <row r="560" spans="1:5" x14ac:dyDescent="0.35">
      <c r="A560" s="28">
        <v>21</v>
      </c>
      <c r="B560" s="28" t="s">
        <v>905</v>
      </c>
      <c r="C560" s="28" t="s">
        <v>428</v>
      </c>
      <c r="D560" s="28">
        <v>2106300</v>
      </c>
      <c r="E560" s="28" t="s">
        <v>1013</v>
      </c>
    </row>
    <row r="561" spans="1:5" x14ac:dyDescent="0.35">
      <c r="A561" s="28">
        <v>21</v>
      </c>
      <c r="B561" s="28" t="s">
        <v>905</v>
      </c>
      <c r="C561" s="28" t="s">
        <v>428</v>
      </c>
      <c r="D561" s="28">
        <v>2106326</v>
      </c>
      <c r="E561" s="28" t="s">
        <v>1014</v>
      </c>
    </row>
    <row r="562" spans="1:5" x14ac:dyDescent="0.35">
      <c r="A562" s="28">
        <v>21</v>
      </c>
      <c r="B562" s="28" t="s">
        <v>905</v>
      </c>
      <c r="C562" s="28" t="s">
        <v>428</v>
      </c>
      <c r="D562" s="28">
        <v>2106359</v>
      </c>
      <c r="E562" s="28" t="s">
        <v>1015</v>
      </c>
    </row>
    <row r="563" spans="1:5" x14ac:dyDescent="0.35">
      <c r="A563" s="28">
        <v>21</v>
      </c>
      <c r="B563" s="28" t="s">
        <v>905</v>
      </c>
      <c r="C563" s="28" t="s">
        <v>428</v>
      </c>
      <c r="D563" s="28">
        <v>2106375</v>
      </c>
      <c r="E563" s="28" t="s">
        <v>1016</v>
      </c>
    </row>
    <row r="564" spans="1:5" x14ac:dyDescent="0.35">
      <c r="A564" s="28">
        <v>21</v>
      </c>
      <c r="B564" s="28" t="s">
        <v>905</v>
      </c>
      <c r="C564" s="28" t="s">
        <v>428</v>
      </c>
      <c r="D564" s="28">
        <v>2106409</v>
      </c>
      <c r="E564" s="28" t="s">
        <v>1017</v>
      </c>
    </row>
    <row r="565" spans="1:5" x14ac:dyDescent="0.35">
      <c r="A565" s="28">
        <v>21</v>
      </c>
      <c r="B565" s="28" t="s">
        <v>905</v>
      </c>
      <c r="C565" s="28" t="s">
        <v>428</v>
      </c>
      <c r="D565" s="28">
        <v>2106508</v>
      </c>
      <c r="E565" s="28" t="s">
        <v>1018</v>
      </c>
    </row>
    <row r="566" spans="1:5" x14ac:dyDescent="0.35">
      <c r="A566" s="28">
        <v>21</v>
      </c>
      <c r="B566" s="28" t="s">
        <v>905</v>
      </c>
      <c r="C566" s="28" t="s">
        <v>428</v>
      </c>
      <c r="D566" s="28">
        <v>2106607</v>
      </c>
      <c r="E566" s="28" t="s">
        <v>1019</v>
      </c>
    </row>
    <row r="567" spans="1:5" x14ac:dyDescent="0.35">
      <c r="A567" s="28">
        <v>21</v>
      </c>
      <c r="B567" s="28" t="s">
        <v>905</v>
      </c>
      <c r="C567" s="28" t="s">
        <v>428</v>
      </c>
      <c r="D567" s="28">
        <v>2106631</v>
      </c>
      <c r="E567" s="28" t="s">
        <v>1020</v>
      </c>
    </row>
    <row r="568" spans="1:5" x14ac:dyDescent="0.35">
      <c r="A568" s="28">
        <v>21</v>
      </c>
      <c r="B568" s="28" t="s">
        <v>905</v>
      </c>
      <c r="C568" s="28" t="s">
        <v>428</v>
      </c>
      <c r="D568" s="28">
        <v>2106672</v>
      </c>
      <c r="E568" s="28" t="s">
        <v>1021</v>
      </c>
    </row>
    <row r="569" spans="1:5" x14ac:dyDescent="0.35">
      <c r="A569" s="28">
        <v>21</v>
      </c>
      <c r="B569" s="28" t="s">
        <v>905</v>
      </c>
      <c r="C569" s="28" t="s">
        <v>428</v>
      </c>
      <c r="D569" s="28">
        <v>2106706</v>
      </c>
      <c r="E569" s="28" t="s">
        <v>1022</v>
      </c>
    </row>
    <row r="570" spans="1:5" x14ac:dyDescent="0.35">
      <c r="A570" s="28">
        <v>21</v>
      </c>
      <c r="B570" s="28" t="s">
        <v>905</v>
      </c>
      <c r="C570" s="28" t="s">
        <v>428</v>
      </c>
      <c r="D570" s="28">
        <v>2106755</v>
      </c>
      <c r="E570" s="28" t="s">
        <v>1023</v>
      </c>
    </row>
    <row r="571" spans="1:5" x14ac:dyDescent="0.35">
      <c r="A571" s="28">
        <v>21</v>
      </c>
      <c r="B571" s="28" t="s">
        <v>905</v>
      </c>
      <c r="C571" s="28" t="s">
        <v>428</v>
      </c>
      <c r="D571" s="28">
        <v>2106805</v>
      </c>
      <c r="E571" s="28" t="s">
        <v>1024</v>
      </c>
    </row>
    <row r="572" spans="1:5" x14ac:dyDescent="0.35">
      <c r="A572" s="28">
        <v>21</v>
      </c>
      <c r="B572" s="28" t="s">
        <v>905</v>
      </c>
      <c r="C572" s="28" t="s">
        <v>428</v>
      </c>
      <c r="D572" s="28">
        <v>2106904</v>
      </c>
      <c r="E572" s="28" t="s">
        <v>1025</v>
      </c>
    </row>
    <row r="573" spans="1:5" x14ac:dyDescent="0.35">
      <c r="A573" s="28">
        <v>21</v>
      </c>
      <c r="B573" s="28" t="s">
        <v>905</v>
      </c>
      <c r="C573" s="28" t="s">
        <v>428</v>
      </c>
      <c r="D573" s="28">
        <v>2107001</v>
      </c>
      <c r="E573" s="28" t="s">
        <v>1026</v>
      </c>
    </row>
    <row r="574" spans="1:5" x14ac:dyDescent="0.35">
      <c r="A574" s="28">
        <v>21</v>
      </c>
      <c r="B574" s="28" t="s">
        <v>905</v>
      </c>
      <c r="C574" s="28" t="s">
        <v>428</v>
      </c>
      <c r="D574" s="28">
        <v>2107100</v>
      </c>
      <c r="E574" s="28" t="s">
        <v>1027</v>
      </c>
    </row>
    <row r="575" spans="1:5" x14ac:dyDescent="0.35">
      <c r="A575" s="28">
        <v>21</v>
      </c>
      <c r="B575" s="28" t="s">
        <v>905</v>
      </c>
      <c r="C575" s="28" t="s">
        <v>428</v>
      </c>
      <c r="D575" s="28">
        <v>2107209</v>
      </c>
      <c r="E575" s="28" t="s">
        <v>1028</v>
      </c>
    </row>
    <row r="576" spans="1:5" x14ac:dyDescent="0.35">
      <c r="A576" s="28">
        <v>21</v>
      </c>
      <c r="B576" s="28" t="s">
        <v>905</v>
      </c>
      <c r="C576" s="28" t="s">
        <v>428</v>
      </c>
      <c r="D576" s="28">
        <v>2107258</v>
      </c>
      <c r="E576" s="28" t="s">
        <v>1029</v>
      </c>
    </row>
    <row r="577" spans="1:5" x14ac:dyDescent="0.35">
      <c r="A577" s="28">
        <v>21</v>
      </c>
      <c r="B577" s="28" t="s">
        <v>905</v>
      </c>
      <c r="C577" s="28" t="s">
        <v>428</v>
      </c>
      <c r="D577" s="28">
        <v>2107308</v>
      </c>
      <c r="E577" s="28" t="s">
        <v>1030</v>
      </c>
    </row>
    <row r="578" spans="1:5" x14ac:dyDescent="0.35">
      <c r="A578" s="28">
        <v>21</v>
      </c>
      <c r="B578" s="28" t="s">
        <v>905</v>
      </c>
      <c r="C578" s="28" t="s">
        <v>428</v>
      </c>
      <c r="D578" s="28">
        <v>2107357</v>
      </c>
      <c r="E578" s="28" t="s">
        <v>1031</v>
      </c>
    </row>
    <row r="579" spans="1:5" x14ac:dyDescent="0.35">
      <c r="A579" s="28">
        <v>21</v>
      </c>
      <c r="B579" s="28" t="s">
        <v>905</v>
      </c>
      <c r="C579" s="28" t="s">
        <v>428</v>
      </c>
      <c r="D579" s="28">
        <v>2107407</v>
      </c>
      <c r="E579" s="28" t="s">
        <v>1032</v>
      </c>
    </row>
    <row r="580" spans="1:5" x14ac:dyDescent="0.35">
      <c r="A580" s="28">
        <v>21</v>
      </c>
      <c r="B580" s="28" t="s">
        <v>905</v>
      </c>
      <c r="C580" s="28" t="s">
        <v>428</v>
      </c>
      <c r="D580" s="28">
        <v>2107456</v>
      </c>
      <c r="E580" s="28" t="s">
        <v>1033</v>
      </c>
    </row>
    <row r="581" spans="1:5" x14ac:dyDescent="0.35">
      <c r="A581" s="28">
        <v>21</v>
      </c>
      <c r="B581" s="28" t="s">
        <v>905</v>
      </c>
      <c r="C581" s="28" t="s">
        <v>428</v>
      </c>
      <c r="D581" s="28">
        <v>2107506</v>
      </c>
      <c r="E581" s="28" t="s">
        <v>1034</v>
      </c>
    </row>
    <row r="582" spans="1:5" x14ac:dyDescent="0.35">
      <c r="A582" s="28">
        <v>21</v>
      </c>
      <c r="B582" s="28" t="s">
        <v>905</v>
      </c>
      <c r="C582" s="28" t="s">
        <v>428</v>
      </c>
      <c r="D582" s="28">
        <v>2107605</v>
      </c>
      <c r="E582" s="28" t="s">
        <v>1035</v>
      </c>
    </row>
    <row r="583" spans="1:5" x14ac:dyDescent="0.35">
      <c r="A583" s="28">
        <v>21</v>
      </c>
      <c r="B583" s="28" t="s">
        <v>905</v>
      </c>
      <c r="C583" s="28" t="s">
        <v>428</v>
      </c>
      <c r="D583" s="28">
        <v>2107704</v>
      </c>
      <c r="E583" s="28" t="s">
        <v>1036</v>
      </c>
    </row>
    <row r="584" spans="1:5" x14ac:dyDescent="0.35">
      <c r="A584" s="28">
        <v>21</v>
      </c>
      <c r="B584" s="28" t="s">
        <v>905</v>
      </c>
      <c r="C584" s="28" t="s">
        <v>428</v>
      </c>
      <c r="D584" s="28">
        <v>2107803</v>
      </c>
      <c r="E584" s="28" t="s">
        <v>1037</v>
      </c>
    </row>
    <row r="585" spans="1:5" x14ac:dyDescent="0.35">
      <c r="A585" s="28">
        <v>21</v>
      </c>
      <c r="B585" s="28" t="s">
        <v>905</v>
      </c>
      <c r="C585" s="28" t="s">
        <v>428</v>
      </c>
      <c r="D585" s="28">
        <v>2107902</v>
      </c>
      <c r="E585" s="28" t="s">
        <v>1038</v>
      </c>
    </row>
    <row r="586" spans="1:5" x14ac:dyDescent="0.35">
      <c r="A586" s="28">
        <v>21</v>
      </c>
      <c r="B586" s="28" t="s">
        <v>905</v>
      </c>
      <c r="C586" s="28" t="s">
        <v>428</v>
      </c>
      <c r="D586" s="28">
        <v>2108009</v>
      </c>
      <c r="E586" s="28" t="s">
        <v>1039</v>
      </c>
    </row>
    <row r="587" spans="1:5" x14ac:dyDescent="0.35">
      <c r="A587" s="28">
        <v>21</v>
      </c>
      <c r="B587" s="28" t="s">
        <v>905</v>
      </c>
      <c r="C587" s="28" t="s">
        <v>428</v>
      </c>
      <c r="D587" s="28">
        <v>2108058</v>
      </c>
      <c r="E587" s="28" t="s">
        <v>1040</v>
      </c>
    </row>
    <row r="588" spans="1:5" x14ac:dyDescent="0.35">
      <c r="A588" s="28">
        <v>21</v>
      </c>
      <c r="B588" s="28" t="s">
        <v>905</v>
      </c>
      <c r="C588" s="28" t="s">
        <v>428</v>
      </c>
      <c r="D588" s="28">
        <v>2108108</v>
      </c>
      <c r="E588" s="28" t="s">
        <v>1041</v>
      </c>
    </row>
    <row r="589" spans="1:5" x14ac:dyDescent="0.35">
      <c r="A589" s="28">
        <v>21</v>
      </c>
      <c r="B589" s="28" t="s">
        <v>905</v>
      </c>
      <c r="C589" s="28" t="s">
        <v>428</v>
      </c>
      <c r="D589" s="28">
        <v>2108207</v>
      </c>
      <c r="E589" s="28" t="s">
        <v>1042</v>
      </c>
    </row>
    <row r="590" spans="1:5" x14ac:dyDescent="0.35">
      <c r="A590" s="28">
        <v>21</v>
      </c>
      <c r="B590" s="28" t="s">
        <v>905</v>
      </c>
      <c r="C590" s="28" t="s">
        <v>428</v>
      </c>
      <c r="D590" s="28">
        <v>2108256</v>
      </c>
      <c r="E590" s="28" t="s">
        <v>1043</v>
      </c>
    </row>
    <row r="591" spans="1:5" x14ac:dyDescent="0.35">
      <c r="A591" s="28">
        <v>21</v>
      </c>
      <c r="B591" s="28" t="s">
        <v>905</v>
      </c>
      <c r="C591" s="28" t="s">
        <v>428</v>
      </c>
      <c r="D591" s="28">
        <v>2108306</v>
      </c>
      <c r="E591" s="28" t="s">
        <v>1044</v>
      </c>
    </row>
    <row r="592" spans="1:5" x14ac:dyDescent="0.35">
      <c r="A592" s="28">
        <v>21</v>
      </c>
      <c r="B592" s="28" t="s">
        <v>905</v>
      </c>
      <c r="C592" s="28" t="s">
        <v>428</v>
      </c>
      <c r="D592" s="28">
        <v>2108405</v>
      </c>
      <c r="E592" s="28" t="s">
        <v>1045</v>
      </c>
    </row>
    <row r="593" spans="1:5" x14ac:dyDescent="0.35">
      <c r="A593" s="28">
        <v>21</v>
      </c>
      <c r="B593" s="28" t="s">
        <v>905</v>
      </c>
      <c r="C593" s="28" t="s">
        <v>428</v>
      </c>
      <c r="D593" s="28">
        <v>2108454</v>
      </c>
      <c r="E593" s="28" t="s">
        <v>1046</v>
      </c>
    </row>
    <row r="594" spans="1:5" x14ac:dyDescent="0.35">
      <c r="A594" s="28">
        <v>21</v>
      </c>
      <c r="B594" s="28" t="s">
        <v>905</v>
      </c>
      <c r="C594" s="28" t="s">
        <v>428</v>
      </c>
      <c r="D594" s="28">
        <v>2108504</v>
      </c>
      <c r="E594" s="28" t="s">
        <v>1047</v>
      </c>
    </row>
    <row r="595" spans="1:5" x14ac:dyDescent="0.35">
      <c r="A595" s="28">
        <v>21</v>
      </c>
      <c r="B595" s="28" t="s">
        <v>905</v>
      </c>
      <c r="C595" s="28" t="s">
        <v>428</v>
      </c>
      <c r="D595" s="28">
        <v>2108603</v>
      </c>
      <c r="E595" s="28" t="s">
        <v>1048</v>
      </c>
    </row>
    <row r="596" spans="1:5" x14ac:dyDescent="0.35">
      <c r="A596" s="28">
        <v>21</v>
      </c>
      <c r="B596" s="28" t="s">
        <v>905</v>
      </c>
      <c r="C596" s="28" t="s">
        <v>428</v>
      </c>
      <c r="D596" s="28">
        <v>2108702</v>
      </c>
      <c r="E596" s="28" t="s">
        <v>1049</v>
      </c>
    </row>
    <row r="597" spans="1:5" x14ac:dyDescent="0.35">
      <c r="A597" s="28">
        <v>21</v>
      </c>
      <c r="B597" s="28" t="s">
        <v>905</v>
      </c>
      <c r="C597" s="28" t="s">
        <v>428</v>
      </c>
      <c r="D597" s="28">
        <v>2108801</v>
      </c>
      <c r="E597" s="28" t="s">
        <v>1050</v>
      </c>
    </row>
    <row r="598" spans="1:5" x14ac:dyDescent="0.35">
      <c r="A598" s="28">
        <v>21</v>
      </c>
      <c r="B598" s="28" t="s">
        <v>905</v>
      </c>
      <c r="C598" s="28" t="s">
        <v>428</v>
      </c>
      <c r="D598" s="28">
        <v>2108900</v>
      </c>
      <c r="E598" s="28" t="s">
        <v>1051</v>
      </c>
    </row>
    <row r="599" spans="1:5" x14ac:dyDescent="0.35">
      <c r="A599" s="28">
        <v>21</v>
      </c>
      <c r="B599" s="28" t="s">
        <v>905</v>
      </c>
      <c r="C599" s="28" t="s">
        <v>428</v>
      </c>
      <c r="D599" s="28">
        <v>2109007</v>
      </c>
      <c r="E599" s="28" t="s">
        <v>1052</v>
      </c>
    </row>
    <row r="600" spans="1:5" x14ac:dyDescent="0.35">
      <c r="A600" s="28">
        <v>21</v>
      </c>
      <c r="B600" s="28" t="s">
        <v>905</v>
      </c>
      <c r="C600" s="28" t="s">
        <v>428</v>
      </c>
      <c r="D600" s="28">
        <v>2109056</v>
      </c>
      <c r="E600" s="28" t="s">
        <v>1053</v>
      </c>
    </row>
    <row r="601" spans="1:5" x14ac:dyDescent="0.35">
      <c r="A601" s="28">
        <v>21</v>
      </c>
      <c r="B601" s="28" t="s">
        <v>905</v>
      </c>
      <c r="C601" s="28" t="s">
        <v>428</v>
      </c>
      <c r="D601" s="28">
        <v>2109106</v>
      </c>
      <c r="E601" s="28" t="s">
        <v>1054</v>
      </c>
    </row>
    <row r="602" spans="1:5" x14ac:dyDescent="0.35">
      <c r="A602" s="28">
        <v>21</v>
      </c>
      <c r="B602" s="28" t="s">
        <v>905</v>
      </c>
      <c r="C602" s="28" t="s">
        <v>428</v>
      </c>
      <c r="D602" s="28">
        <v>2109205</v>
      </c>
      <c r="E602" s="28" t="s">
        <v>1055</v>
      </c>
    </row>
    <row r="603" spans="1:5" x14ac:dyDescent="0.35">
      <c r="A603" s="28">
        <v>21</v>
      </c>
      <c r="B603" s="28" t="s">
        <v>905</v>
      </c>
      <c r="C603" s="28" t="s">
        <v>428</v>
      </c>
      <c r="D603" s="28">
        <v>2109239</v>
      </c>
      <c r="E603" s="28" t="s">
        <v>471</v>
      </c>
    </row>
    <row r="604" spans="1:5" x14ac:dyDescent="0.35">
      <c r="A604" s="28">
        <v>21</v>
      </c>
      <c r="B604" s="28" t="s">
        <v>905</v>
      </c>
      <c r="C604" s="28" t="s">
        <v>428</v>
      </c>
      <c r="D604" s="28">
        <v>2109270</v>
      </c>
      <c r="E604" s="28" t="s">
        <v>1056</v>
      </c>
    </row>
    <row r="605" spans="1:5" x14ac:dyDescent="0.35">
      <c r="A605" s="28">
        <v>21</v>
      </c>
      <c r="B605" s="28" t="s">
        <v>905</v>
      </c>
      <c r="C605" s="28" t="s">
        <v>428</v>
      </c>
      <c r="D605" s="28">
        <v>2109304</v>
      </c>
      <c r="E605" s="28" t="s">
        <v>1057</v>
      </c>
    </row>
    <row r="606" spans="1:5" x14ac:dyDescent="0.35">
      <c r="A606" s="28">
        <v>21</v>
      </c>
      <c r="B606" s="28" t="s">
        <v>905</v>
      </c>
      <c r="C606" s="28" t="s">
        <v>428</v>
      </c>
      <c r="D606" s="28">
        <v>2109403</v>
      </c>
      <c r="E606" s="28" t="s">
        <v>1058</v>
      </c>
    </row>
    <row r="607" spans="1:5" x14ac:dyDescent="0.35">
      <c r="A607" s="28">
        <v>21</v>
      </c>
      <c r="B607" s="28" t="s">
        <v>905</v>
      </c>
      <c r="C607" s="28" t="s">
        <v>428</v>
      </c>
      <c r="D607" s="28">
        <v>2109452</v>
      </c>
      <c r="E607" s="28" t="s">
        <v>1059</v>
      </c>
    </row>
    <row r="608" spans="1:5" x14ac:dyDescent="0.35">
      <c r="A608" s="28">
        <v>21</v>
      </c>
      <c r="B608" s="28" t="s">
        <v>905</v>
      </c>
      <c r="C608" s="28" t="s">
        <v>428</v>
      </c>
      <c r="D608" s="28">
        <v>2109502</v>
      </c>
      <c r="E608" s="28" t="s">
        <v>1060</v>
      </c>
    </row>
    <row r="609" spans="1:5" x14ac:dyDescent="0.35">
      <c r="A609" s="28">
        <v>21</v>
      </c>
      <c r="B609" s="28" t="s">
        <v>905</v>
      </c>
      <c r="C609" s="28" t="s">
        <v>428</v>
      </c>
      <c r="D609" s="28">
        <v>2109551</v>
      </c>
      <c r="E609" s="28" t="s">
        <v>1061</v>
      </c>
    </row>
    <row r="610" spans="1:5" x14ac:dyDescent="0.35">
      <c r="A610" s="28">
        <v>21</v>
      </c>
      <c r="B610" s="28" t="s">
        <v>905</v>
      </c>
      <c r="C610" s="28" t="s">
        <v>428</v>
      </c>
      <c r="D610" s="28">
        <v>2109601</v>
      </c>
      <c r="E610" s="28" t="s">
        <v>1062</v>
      </c>
    </row>
    <row r="611" spans="1:5" x14ac:dyDescent="0.35">
      <c r="A611" s="28">
        <v>21</v>
      </c>
      <c r="B611" s="28" t="s">
        <v>905</v>
      </c>
      <c r="C611" s="28" t="s">
        <v>428</v>
      </c>
      <c r="D611" s="28">
        <v>2109700</v>
      </c>
      <c r="E611" s="28" t="s">
        <v>1063</v>
      </c>
    </row>
    <row r="612" spans="1:5" x14ac:dyDescent="0.35">
      <c r="A612" s="28">
        <v>21</v>
      </c>
      <c r="B612" s="28" t="s">
        <v>905</v>
      </c>
      <c r="C612" s="28" t="s">
        <v>428</v>
      </c>
      <c r="D612" s="28">
        <v>2109759</v>
      </c>
      <c r="E612" s="28" t="s">
        <v>1064</v>
      </c>
    </row>
    <row r="613" spans="1:5" x14ac:dyDescent="0.35">
      <c r="A613" s="28">
        <v>21</v>
      </c>
      <c r="B613" s="28" t="s">
        <v>905</v>
      </c>
      <c r="C613" s="28" t="s">
        <v>428</v>
      </c>
      <c r="D613" s="28">
        <v>2109809</v>
      </c>
      <c r="E613" s="28" t="s">
        <v>1065</v>
      </c>
    </row>
    <row r="614" spans="1:5" x14ac:dyDescent="0.35">
      <c r="A614" s="28">
        <v>21</v>
      </c>
      <c r="B614" s="28" t="s">
        <v>905</v>
      </c>
      <c r="C614" s="28" t="s">
        <v>428</v>
      </c>
      <c r="D614" s="28">
        <v>2109908</v>
      </c>
      <c r="E614" s="28" t="s">
        <v>1066</v>
      </c>
    </row>
    <row r="615" spans="1:5" x14ac:dyDescent="0.35">
      <c r="A615" s="28">
        <v>21</v>
      </c>
      <c r="B615" s="28" t="s">
        <v>905</v>
      </c>
      <c r="C615" s="28" t="s">
        <v>428</v>
      </c>
      <c r="D615" s="28">
        <v>2110005</v>
      </c>
      <c r="E615" s="28" t="s">
        <v>1067</v>
      </c>
    </row>
    <row r="616" spans="1:5" x14ac:dyDescent="0.35">
      <c r="A616" s="28">
        <v>21</v>
      </c>
      <c r="B616" s="28" t="s">
        <v>905</v>
      </c>
      <c r="C616" s="28" t="s">
        <v>428</v>
      </c>
      <c r="D616" s="28">
        <v>2110039</v>
      </c>
      <c r="E616" s="28" t="s">
        <v>1068</v>
      </c>
    </row>
    <row r="617" spans="1:5" x14ac:dyDescent="0.35">
      <c r="A617" s="28">
        <v>21</v>
      </c>
      <c r="B617" s="28" t="s">
        <v>905</v>
      </c>
      <c r="C617" s="28" t="s">
        <v>428</v>
      </c>
      <c r="D617" s="28">
        <v>2110104</v>
      </c>
      <c r="E617" s="28" t="s">
        <v>1069</v>
      </c>
    </row>
    <row r="618" spans="1:5" x14ac:dyDescent="0.35">
      <c r="A618" s="28">
        <v>21</v>
      </c>
      <c r="B618" s="28" t="s">
        <v>905</v>
      </c>
      <c r="C618" s="28" t="s">
        <v>428</v>
      </c>
      <c r="D618" s="28">
        <v>2110203</v>
      </c>
      <c r="E618" s="28" t="s">
        <v>1070</v>
      </c>
    </row>
    <row r="619" spans="1:5" x14ac:dyDescent="0.35">
      <c r="A619" s="28">
        <v>21</v>
      </c>
      <c r="B619" s="28" t="s">
        <v>905</v>
      </c>
      <c r="C619" s="28" t="s">
        <v>428</v>
      </c>
      <c r="D619" s="28">
        <v>2110237</v>
      </c>
      <c r="E619" s="28" t="s">
        <v>1071</v>
      </c>
    </row>
    <row r="620" spans="1:5" x14ac:dyDescent="0.35">
      <c r="A620" s="28">
        <v>21</v>
      </c>
      <c r="B620" s="28" t="s">
        <v>905</v>
      </c>
      <c r="C620" s="28" t="s">
        <v>428</v>
      </c>
      <c r="D620" s="28">
        <v>2110278</v>
      </c>
      <c r="E620" s="28" t="s">
        <v>1072</v>
      </c>
    </row>
    <row r="621" spans="1:5" x14ac:dyDescent="0.35">
      <c r="A621" s="28">
        <v>21</v>
      </c>
      <c r="B621" s="28" t="s">
        <v>905</v>
      </c>
      <c r="C621" s="28" t="s">
        <v>428</v>
      </c>
      <c r="D621" s="28">
        <v>2110302</v>
      </c>
      <c r="E621" s="28" t="s">
        <v>1073</v>
      </c>
    </row>
    <row r="622" spans="1:5" x14ac:dyDescent="0.35">
      <c r="A622" s="28">
        <v>21</v>
      </c>
      <c r="B622" s="28" t="s">
        <v>905</v>
      </c>
      <c r="C622" s="28" t="s">
        <v>428</v>
      </c>
      <c r="D622" s="28">
        <v>2110401</v>
      </c>
      <c r="E622" s="28" t="s">
        <v>1074</v>
      </c>
    </row>
    <row r="623" spans="1:5" x14ac:dyDescent="0.35">
      <c r="A623" s="28">
        <v>21</v>
      </c>
      <c r="B623" s="28" t="s">
        <v>905</v>
      </c>
      <c r="C623" s="28" t="s">
        <v>428</v>
      </c>
      <c r="D623" s="28">
        <v>2110500</v>
      </c>
      <c r="E623" s="28" t="s">
        <v>1075</v>
      </c>
    </row>
    <row r="624" spans="1:5" x14ac:dyDescent="0.35">
      <c r="A624" s="28">
        <v>21</v>
      </c>
      <c r="B624" s="28" t="s">
        <v>905</v>
      </c>
      <c r="C624" s="28" t="s">
        <v>428</v>
      </c>
      <c r="D624" s="28">
        <v>2110609</v>
      </c>
      <c r="E624" s="28" t="s">
        <v>1076</v>
      </c>
    </row>
    <row r="625" spans="1:5" x14ac:dyDescent="0.35">
      <c r="A625" s="28">
        <v>21</v>
      </c>
      <c r="B625" s="28" t="s">
        <v>905</v>
      </c>
      <c r="C625" s="28" t="s">
        <v>428</v>
      </c>
      <c r="D625" s="28">
        <v>2110658</v>
      </c>
      <c r="E625" s="28" t="s">
        <v>1077</v>
      </c>
    </row>
    <row r="626" spans="1:5" x14ac:dyDescent="0.35">
      <c r="A626" s="28">
        <v>21</v>
      </c>
      <c r="B626" s="28" t="s">
        <v>905</v>
      </c>
      <c r="C626" s="28" t="s">
        <v>428</v>
      </c>
      <c r="D626" s="28">
        <v>2110708</v>
      </c>
      <c r="E626" s="28" t="s">
        <v>1078</v>
      </c>
    </row>
    <row r="627" spans="1:5" x14ac:dyDescent="0.35">
      <c r="A627" s="28">
        <v>21</v>
      </c>
      <c r="B627" s="28" t="s">
        <v>905</v>
      </c>
      <c r="C627" s="28" t="s">
        <v>428</v>
      </c>
      <c r="D627" s="28">
        <v>2110807</v>
      </c>
      <c r="E627" s="28" t="s">
        <v>1079</v>
      </c>
    </row>
    <row r="628" spans="1:5" x14ac:dyDescent="0.35">
      <c r="A628" s="28">
        <v>21</v>
      </c>
      <c r="B628" s="28" t="s">
        <v>905</v>
      </c>
      <c r="C628" s="28" t="s">
        <v>428</v>
      </c>
      <c r="D628" s="28">
        <v>2110856</v>
      </c>
      <c r="E628" s="28" t="s">
        <v>1080</v>
      </c>
    </row>
    <row r="629" spans="1:5" x14ac:dyDescent="0.35">
      <c r="A629" s="28">
        <v>21</v>
      </c>
      <c r="B629" s="28" t="s">
        <v>905</v>
      </c>
      <c r="C629" s="28" t="s">
        <v>428</v>
      </c>
      <c r="D629" s="28">
        <v>2110906</v>
      </c>
      <c r="E629" s="28" t="s">
        <v>1081</v>
      </c>
    </row>
    <row r="630" spans="1:5" x14ac:dyDescent="0.35">
      <c r="A630" s="28">
        <v>21</v>
      </c>
      <c r="B630" s="28" t="s">
        <v>905</v>
      </c>
      <c r="C630" s="28" t="s">
        <v>428</v>
      </c>
      <c r="D630" s="28">
        <v>2111003</v>
      </c>
      <c r="E630" s="28" t="s">
        <v>1082</v>
      </c>
    </row>
    <row r="631" spans="1:5" x14ac:dyDescent="0.35">
      <c r="A631" s="28">
        <v>21</v>
      </c>
      <c r="B631" s="28" t="s">
        <v>905</v>
      </c>
      <c r="C631" s="28" t="s">
        <v>428</v>
      </c>
      <c r="D631" s="28">
        <v>2111029</v>
      </c>
      <c r="E631" s="28" t="s">
        <v>1083</v>
      </c>
    </row>
    <row r="632" spans="1:5" x14ac:dyDescent="0.35">
      <c r="A632" s="28">
        <v>21</v>
      </c>
      <c r="B632" s="28" t="s">
        <v>905</v>
      </c>
      <c r="C632" s="28" t="s">
        <v>428</v>
      </c>
      <c r="D632" s="28">
        <v>2111052</v>
      </c>
      <c r="E632" s="28" t="s">
        <v>1084</v>
      </c>
    </row>
    <row r="633" spans="1:5" x14ac:dyDescent="0.35">
      <c r="A633" s="28">
        <v>21</v>
      </c>
      <c r="B633" s="28" t="s">
        <v>905</v>
      </c>
      <c r="C633" s="28" t="s">
        <v>428</v>
      </c>
      <c r="D633" s="28">
        <v>2111078</v>
      </c>
      <c r="E633" s="28" t="s">
        <v>1085</v>
      </c>
    </row>
    <row r="634" spans="1:5" x14ac:dyDescent="0.35">
      <c r="A634" s="28">
        <v>21</v>
      </c>
      <c r="B634" s="28" t="s">
        <v>905</v>
      </c>
      <c r="C634" s="28" t="s">
        <v>428</v>
      </c>
      <c r="D634" s="28">
        <v>2111102</v>
      </c>
      <c r="E634" s="28" t="s">
        <v>1086</v>
      </c>
    </row>
    <row r="635" spans="1:5" x14ac:dyDescent="0.35">
      <c r="A635" s="28">
        <v>21</v>
      </c>
      <c r="B635" s="28" t="s">
        <v>905</v>
      </c>
      <c r="C635" s="28" t="s">
        <v>428</v>
      </c>
      <c r="D635" s="28">
        <v>2111201</v>
      </c>
      <c r="E635" s="28" t="s">
        <v>1087</v>
      </c>
    </row>
    <row r="636" spans="1:5" x14ac:dyDescent="0.35">
      <c r="A636" s="28">
        <v>21</v>
      </c>
      <c r="B636" s="28" t="s">
        <v>905</v>
      </c>
      <c r="C636" s="28" t="s">
        <v>428</v>
      </c>
      <c r="D636" s="28">
        <v>2111250</v>
      </c>
      <c r="E636" s="28" t="s">
        <v>1088</v>
      </c>
    </row>
    <row r="637" spans="1:5" x14ac:dyDescent="0.35">
      <c r="A637" s="28">
        <v>21</v>
      </c>
      <c r="B637" s="28" t="s">
        <v>905</v>
      </c>
      <c r="C637" s="28" t="s">
        <v>428</v>
      </c>
      <c r="D637" s="28">
        <v>2111300</v>
      </c>
      <c r="E637" s="28" t="s">
        <v>1089</v>
      </c>
    </row>
    <row r="638" spans="1:5" x14ac:dyDescent="0.35">
      <c r="A638" s="28">
        <v>21</v>
      </c>
      <c r="B638" s="28" t="s">
        <v>905</v>
      </c>
      <c r="C638" s="28" t="s">
        <v>428</v>
      </c>
      <c r="D638" s="28">
        <v>2111409</v>
      </c>
      <c r="E638" s="28" t="s">
        <v>1090</v>
      </c>
    </row>
    <row r="639" spans="1:5" x14ac:dyDescent="0.35">
      <c r="A639" s="28">
        <v>21</v>
      </c>
      <c r="B639" s="28" t="s">
        <v>905</v>
      </c>
      <c r="C639" s="28" t="s">
        <v>428</v>
      </c>
      <c r="D639" s="28">
        <v>2111508</v>
      </c>
      <c r="E639" s="28" t="s">
        <v>1091</v>
      </c>
    </row>
    <row r="640" spans="1:5" x14ac:dyDescent="0.35">
      <c r="A640" s="28">
        <v>21</v>
      </c>
      <c r="B640" s="28" t="s">
        <v>905</v>
      </c>
      <c r="C640" s="28" t="s">
        <v>428</v>
      </c>
      <c r="D640" s="28">
        <v>2111532</v>
      </c>
      <c r="E640" s="28" t="s">
        <v>1092</v>
      </c>
    </row>
    <row r="641" spans="1:5" x14ac:dyDescent="0.35">
      <c r="A641" s="28">
        <v>21</v>
      </c>
      <c r="B641" s="28" t="s">
        <v>905</v>
      </c>
      <c r="C641" s="28" t="s">
        <v>428</v>
      </c>
      <c r="D641" s="28">
        <v>2111573</v>
      </c>
      <c r="E641" s="28" t="s">
        <v>1093</v>
      </c>
    </row>
    <row r="642" spans="1:5" x14ac:dyDescent="0.35">
      <c r="A642" s="28">
        <v>21</v>
      </c>
      <c r="B642" s="28" t="s">
        <v>905</v>
      </c>
      <c r="C642" s="28" t="s">
        <v>428</v>
      </c>
      <c r="D642" s="28">
        <v>2111607</v>
      </c>
      <c r="E642" s="28" t="s">
        <v>1094</v>
      </c>
    </row>
    <row r="643" spans="1:5" x14ac:dyDescent="0.35">
      <c r="A643" s="28">
        <v>21</v>
      </c>
      <c r="B643" s="28" t="s">
        <v>905</v>
      </c>
      <c r="C643" s="28" t="s">
        <v>428</v>
      </c>
      <c r="D643" s="28">
        <v>2111631</v>
      </c>
      <c r="E643" s="28" t="s">
        <v>1095</v>
      </c>
    </row>
    <row r="644" spans="1:5" x14ac:dyDescent="0.35">
      <c r="A644" s="28">
        <v>21</v>
      </c>
      <c r="B644" s="28" t="s">
        <v>905</v>
      </c>
      <c r="C644" s="28" t="s">
        <v>428</v>
      </c>
      <c r="D644" s="28">
        <v>2111672</v>
      </c>
      <c r="E644" s="28" t="s">
        <v>1096</v>
      </c>
    </row>
    <row r="645" spans="1:5" x14ac:dyDescent="0.35">
      <c r="A645" s="28">
        <v>21</v>
      </c>
      <c r="B645" s="28" t="s">
        <v>905</v>
      </c>
      <c r="C645" s="28" t="s">
        <v>428</v>
      </c>
      <c r="D645" s="28">
        <v>2111706</v>
      </c>
      <c r="E645" s="28" t="s">
        <v>1097</v>
      </c>
    </row>
    <row r="646" spans="1:5" x14ac:dyDescent="0.35">
      <c r="A646" s="28">
        <v>21</v>
      </c>
      <c r="B646" s="28" t="s">
        <v>905</v>
      </c>
      <c r="C646" s="28" t="s">
        <v>428</v>
      </c>
      <c r="D646" s="28">
        <v>2111722</v>
      </c>
      <c r="E646" s="28" t="s">
        <v>1098</v>
      </c>
    </row>
    <row r="647" spans="1:5" x14ac:dyDescent="0.35">
      <c r="A647" s="28">
        <v>21</v>
      </c>
      <c r="B647" s="28" t="s">
        <v>905</v>
      </c>
      <c r="C647" s="28" t="s">
        <v>428</v>
      </c>
      <c r="D647" s="28">
        <v>2111748</v>
      </c>
      <c r="E647" s="28" t="s">
        <v>1099</v>
      </c>
    </row>
    <row r="648" spans="1:5" x14ac:dyDescent="0.35">
      <c r="A648" s="28">
        <v>21</v>
      </c>
      <c r="B648" s="28" t="s">
        <v>905</v>
      </c>
      <c r="C648" s="28" t="s">
        <v>428</v>
      </c>
      <c r="D648" s="28">
        <v>2111763</v>
      </c>
      <c r="E648" s="28" t="s">
        <v>1100</v>
      </c>
    </row>
    <row r="649" spans="1:5" x14ac:dyDescent="0.35">
      <c r="A649" s="28">
        <v>21</v>
      </c>
      <c r="B649" s="28" t="s">
        <v>905</v>
      </c>
      <c r="C649" s="28" t="s">
        <v>428</v>
      </c>
      <c r="D649" s="28">
        <v>2111789</v>
      </c>
      <c r="E649" s="28" t="s">
        <v>1101</v>
      </c>
    </row>
    <row r="650" spans="1:5" x14ac:dyDescent="0.35">
      <c r="A650" s="28">
        <v>21</v>
      </c>
      <c r="B650" s="28" t="s">
        <v>905</v>
      </c>
      <c r="C650" s="28" t="s">
        <v>428</v>
      </c>
      <c r="D650" s="28">
        <v>2111805</v>
      </c>
      <c r="E650" s="28" t="s">
        <v>1102</v>
      </c>
    </row>
    <row r="651" spans="1:5" x14ac:dyDescent="0.35">
      <c r="A651" s="28">
        <v>21</v>
      </c>
      <c r="B651" s="28" t="s">
        <v>905</v>
      </c>
      <c r="C651" s="28" t="s">
        <v>428</v>
      </c>
      <c r="D651" s="28">
        <v>2111904</v>
      </c>
      <c r="E651" s="28" t="s">
        <v>1103</v>
      </c>
    </row>
    <row r="652" spans="1:5" x14ac:dyDescent="0.35">
      <c r="A652" s="28">
        <v>21</v>
      </c>
      <c r="B652" s="28" t="s">
        <v>905</v>
      </c>
      <c r="C652" s="28" t="s">
        <v>428</v>
      </c>
      <c r="D652" s="28">
        <v>2111953</v>
      </c>
      <c r="E652" s="28" t="s">
        <v>1104</v>
      </c>
    </row>
    <row r="653" spans="1:5" x14ac:dyDescent="0.35">
      <c r="A653" s="28">
        <v>21</v>
      </c>
      <c r="B653" s="28" t="s">
        <v>905</v>
      </c>
      <c r="C653" s="28" t="s">
        <v>428</v>
      </c>
      <c r="D653" s="28">
        <v>2112001</v>
      </c>
      <c r="E653" s="28" t="s">
        <v>1105</v>
      </c>
    </row>
    <row r="654" spans="1:5" x14ac:dyDescent="0.35">
      <c r="A654" s="28">
        <v>21</v>
      </c>
      <c r="B654" s="28" t="s">
        <v>905</v>
      </c>
      <c r="C654" s="28" t="s">
        <v>428</v>
      </c>
      <c r="D654" s="28">
        <v>2112100</v>
      </c>
      <c r="E654" s="28" t="s">
        <v>1106</v>
      </c>
    </row>
    <row r="655" spans="1:5" x14ac:dyDescent="0.35">
      <c r="A655" s="28">
        <v>21</v>
      </c>
      <c r="B655" s="28" t="s">
        <v>905</v>
      </c>
      <c r="C655" s="28" t="s">
        <v>428</v>
      </c>
      <c r="D655" s="28">
        <v>2112209</v>
      </c>
      <c r="E655" s="28" t="s">
        <v>1107</v>
      </c>
    </row>
    <row r="656" spans="1:5" x14ac:dyDescent="0.35">
      <c r="A656" s="28">
        <v>21</v>
      </c>
      <c r="B656" s="28" t="s">
        <v>905</v>
      </c>
      <c r="C656" s="28" t="s">
        <v>428</v>
      </c>
      <c r="D656" s="28">
        <v>2112233</v>
      </c>
      <c r="E656" s="28" t="s">
        <v>1108</v>
      </c>
    </row>
    <row r="657" spans="1:5" x14ac:dyDescent="0.35">
      <c r="A657" s="28">
        <v>21</v>
      </c>
      <c r="B657" s="28" t="s">
        <v>905</v>
      </c>
      <c r="C657" s="28" t="s">
        <v>428</v>
      </c>
      <c r="D657" s="28">
        <v>2112274</v>
      </c>
      <c r="E657" s="28" t="s">
        <v>1109</v>
      </c>
    </row>
    <row r="658" spans="1:5" x14ac:dyDescent="0.35">
      <c r="A658" s="28">
        <v>21</v>
      </c>
      <c r="B658" s="28" t="s">
        <v>905</v>
      </c>
      <c r="C658" s="28" t="s">
        <v>428</v>
      </c>
      <c r="D658" s="28">
        <v>2112308</v>
      </c>
      <c r="E658" s="28" t="s">
        <v>1110</v>
      </c>
    </row>
    <row r="659" spans="1:5" x14ac:dyDescent="0.35">
      <c r="A659" s="28">
        <v>21</v>
      </c>
      <c r="B659" s="28" t="s">
        <v>905</v>
      </c>
      <c r="C659" s="28" t="s">
        <v>428</v>
      </c>
      <c r="D659" s="28">
        <v>2112407</v>
      </c>
      <c r="E659" s="28" t="s">
        <v>1111</v>
      </c>
    </row>
    <row r="660" spans="1:5" x14ac:dyDescent="0.35">
      <c r="A660" s="28">
        <v>21</v>
      </c>
      <c r="B660" s="28" t="s">
        <v>905</v>
      </c>
      <c r="C660" s="28" t="s">
        <v>428</v>
      </c>
      <c r="D660" s="28">
        <v>2112456</v>
      </c>
      <c r="E660" s="28" t="s">
        <v>1112</v>
      </c>
    </row>
    <row r="661" spans="1:5" x14ac:dyDescent="0.35">
      <c r="A661" s="28">
        <v>21</v>
      </c>
      <c r="B661" s="28" t="s">
        <v>905</v>
      </c>
      <c r="C661" s="28" t="s">
        <v>428</v>
      </c>
      <c r="D661" s="28">
        <v>2112506</v>
      </c>
      <c r="E661" s="28" t="s">
        <v>1113</v>
      </c>
    </row>
    <row r="662" spans="1:5" x14ac:dyDescent="0.35">
      <c r="A662" s="28">
        <v>21</v>
      </c>
      <c r="B662" s="28" t="s">
        <v>905</v>
      </c>
      <c r="C662" s="28" t="s">
        <v>428</v>
      </c>
      <c r="D662" s="28">
        <v>2112605</v>
      </c>
      <c r="E662" s="28" t="s">
        <v>1114</v>
      </c>
    </row>
    <row r="663" spans="1:5" x14ac:dyDescent="0.35">
      <c r="A663" s="28">
        <v>21</v>
      </c>
      <c r="B663" s="28" t="s">
        <v>905</v>
      </c>
      <c r="C663" s="28" t="s">
        <v>428</v>
      </c>
      <c r="D663" s="28">
        <v>2112704</v>
      </c>
      <c r="E663" s="28" t="s">
        <v>1115</v>
      </c>
    </row>
    <row r="664" spans="1:5" x14ac:dyDescent="0.35">
      <c r="A664" s="28">
        <v>21</v>
      </c>
      <c r="B664" s="28" t="s">
        <v>905</v>
      </c>
      <c r="C664" s="28" t="s">
        <v>428</v>
      </c>
      <c r="D664" s="28">
        <v>2112803</v>
      </c>
      <c r="E664" s="28" t="s">
        <v>1116</v>
      </c>
    </row>
    <row r="665" spans="1:5" x14ac:dyDescent="0.35">
      <c r="A665" s="28">
        <v>21</v>
      </c>
      <c r="B665" s="28" t="s">
        <v>905</v>
      </c>
      <c r="C665" s="28" t="s">
        <v>428</v>
      </c>
      <c r="D665" s="28">
        <v>2112852</v>
      </c>
      <c r="E665" s="28" t="s">
        <v>1117</v>
      </c>
    </row>
    <row r="666" spans="1:5" x14ac:dyDescent="0.35">
      <c r="A666" s="28">
        <v>21</v>
      </c>
      <c r="B666" s="28" t="s">
        <v>905</v>
      </c>
      <c r="C666" s="28" t="s">
        <v>428</v>
      </c>
      <c r="D666" s="28">
        <v>2112902</v>
      </c>
      <c r="E666" s="28" t="s">
        <v>1118</v>
      </c>
    </row>
    <row r="667" spans="1:5" x14ac:dyDescent="0.35">
      <c r="A667" s="28">
        <v>21</v>
      </c>
      <c r="B667" s="28" t="s">
        <v>905</v>
      </c>
      <c r="C667" s="28" t="s">
        <v>428</v>
      </c>
      <c r="D667" s="28">
        <v>2113009</v>
      </c>
      <c r="E667" s="28" t="s">
        <v>1119</v>
      </c>
    </row>
    <row r="668" spans="1:5" x14ac:dyDescent="0.35">
      <c r="A668" s="28">
        <v>21</v>
      </c>
      <c r="B668" s="28" t="s">
        <v>905</v>
      </c>
      <c r="C668" s="28" t="s">
        <v>428</v>
      </c>
      <c r="D668" s="28">
        <v>2114007</v>
      </c>
      <c r="E668" s="28" t="s">
        <v>1120</v>
      </c>
    </row>
    <row r="669" spans="1:5" x14ac:dyDescent="0.35">
      <c r="A669" s="28">
        <v>22</v>
      </c>
      <c r="B669" s="28" t="s">
        <v>1121</v>
      </c>
      <c r="C669" s="28" t="s">
        <v>8</v>
      </c>
      <c r="D669" s="28">
        <v>2200053</v>
      </c>
      <c r="E669" s="28" t="s">
        <v>169</v>
      </c>
    </row>
    <row r="670" spans="1:5" x14ac:dyDescent="0.35">
      <c r="A670" s="28">
        <v>22</v>
      </c>
      <c r="B670" s="28" t="s">
        <v>1121</v>
      </c>
      <c r="C670" s="28" t="s">
        <v>8</v>
      </c>
      <c r="D670" s="28">
        <v>2200103</v>
      </c>
      <c r="E670" s="28" t="s">
        <v>171</v>
      </c>
    </row>
    <row r="671" spans="1:5" x14ac:dyDescent="0.35">
      <c r="A671" s="28">
        <v>22</v>
      </c>
      <c r="B671" s="28" t="s">
        <v>1121</v>
      </c>
      <c r="C671" s="28" t="s">
        <v>8</v>
      </c>
      <c r="D671" s="28">
        <v>2200202</v>
      </c>
      <c r="E671" s="28" t="s">
        <v>172</v>
      </c>
    </row>
    <row r="672" spans="1:5" x14ac:dyDescent="0.35">
      <c r="A672" s="28">
        <v>22</v>
      </c>
      <c r="B672" s="28" t="s">
        <v>1121</v>
      </c>
      <c r="C672" s="28" t="s">
        <v>8</v>
      </c>
      <c r="D672" s="28">
        <v>2200251</v>
      </c>
      <c r="E672" s="28" t="s">
        <v>173</v>
      </c>
    </row>
    <row r="673" spans="1:5" x14ac:dyDescent="0.35">
      <c r="A673" s="28">
        <v>22</v>
      </c>
      <c r="B673" s="28" t="s">
        <v>1121</v>
      </c>
      <c r="C673" s="28" t="s">
        <v>8</v>
      </c>
      <c r="D673" s="28">
        <v>2200277</v>
      </c>
      <c r="E673" s="28" t="s">
        <v>174</v>
      </c>
    </row>
    <row r="674" spans="1:5" x14ac:dyDescent="0.35">
      <c r="A674" s="28">
        <v>22</v>
      </c>
      <c r="B674" s="28" t="s">
        <v>1121</v>
      </c>
      <c r="C674" s="28" t="s">
        <v>8</v>
      </c>
      <c r="D674" s="28">
        <v>2200301</v>
      </c>
      <c r="E674" s="28" t="s">
        <v>175</v>
      </c>
    </row>
    <row r="675" spans="1:5" x14ac:dyDescent="0.35">
      <c r="A675" s="28">
        <v>22</v>
      </c>
      <c r="B675" s="28" t="s">
        <v>1121</v>
      </c>
      <c r="C675" s="28" t="s">
        <v>8</v>
      </c>
      <c r="D675" s="28">
        <v>2200400</v>
      </c>
      <c r="E675" s="28" t="s">
        <v>176</v>
      </c>
    </row>
    <row r="676" spans="1:5" x14ac:dyDescent="0.35">
      <c r="A676" s="28">
        <v>22</v>
      </c>
      <c r="B676" s="28" t="s">
        <v>1121</v>
      </c>
      <c r="C676" s="28" t="s">
        <v>8</v>
      </c>
      <c r="D676" s="28">
        <v>2200459</v>
      </c>
      <c r="E676" s="28" t="s">
        <v>177</v>
      </c>
    </row>
    <row r="677" spans="1:5" x14ac:dyDescent="0.35">
      <c r="A677" s="28">
        <v>22</v>
      </c>
      <c r="B677" s="28" t="s">
        <v>1121</v>
      </c>
      <c r="C677" s="28" t="s">
        <v>8</v>
      </c>
      <c r="D677" s="28">
        <v>2200509</v>
      </c>
      <c r="E677" s="28" t="s">
        <v>178</v>
      </c>
    </row>
    <row r="678" spans="1:5" x14ac:dyDescent="0.35">
      <c r="A678" s="28">
        <v>22</v>
      </c>
      <c r="B678" s="28" t="s">
        <v>1121</v>
      </c>
      <c r="C678" s="28" t="s">
        <v>8</v>
      </c>
      <c r="D678" s="28">
        <v>2200608</v>
      </c>
      <c r="E678" s="28" t="s">
        <v>179</v>
      </c>
    </row>
    <row r="679" spans="1:5" x14ac:dyDescent="0.35">
      <c r="A679" s="28">
        <v>22</v>
      </c>
      <c r="B679" s="28" t="s">
        <v>1121</v>
      </c>
      <c r="C679" s="28" t="s">
        <v>8</v>
      </c>
      <c r="D679" s="28">
        <v>2200707</v>
      </c>
      <c r="E679" s="28" t="s">
        <v>180</v>
      </c>
    </row>
    <row r="680" spans="1:5" x14ac:dyDescent="0.35">
      <c r="A680" s="28">
        <v>22</v>
      </c>
      <c r="B680" s="28" t="s">
        <v>1121</v>
      </c>
      <c r="C680" s="28" t="s">
        <v>8</v>
      </c>
      <c r="D680" s="28">
        <v>2200806</v>
      </c>
      <c r="E680" s="28" t="s">
        <v>181</v>
      </c>
    </row>
    <row r="681" spans="1:5" x14ac:dyDescent="0.35">
      <c r="A681" s="28">
        <v>22</v>
      </c>
      <c r="B681" s="28" t="s">
        <v>1121</v>
      </c>
      <c r="C681" s="28" t="s">
        <v>8</v>
      </c>
      <c r="D681" s="28">
        <v>2200905</v>
      </c>
      <c r="E681" s="28" t="s">
        <v>182</v>
      </c>
    </row>
    <row r="682" spans="1:5" x14ac:dyDescent="0.35">
      <c r="A682" s="28">
        <v>22</v>
      </c>
      <c r="B682" s="28" t="s">
        <v>1121</v>
      </c>
      <c r="C682" s="28" t="s">
        <v>8</v>
      </c>
      <c r="D682" s="28">
        <v>2200954</v>
      </c>
      <c r="E682" s="28" t="s">
        <v>183</v>
      </c>
    </row>
    <row r="683" spans="1:5" x14ac:dyDescent="0.35">
      <c r="A683" s="28">
        <v>22</v>
      </c>
      <c r="B683" s="28" t="s">
        <v>1121</v>
      </c>
      <c r="C683" s="28" t="s">
        <v>8</v>
      </c>
      <c r="D683" s="28">
        <v>2201002</v>
      </c>
      <c r="E683" s="28" t="s">
        <v>184</v>
      </c>
    </row>
    <row r="684" spans="1:5" x14ac:dyDescent="0.35">
      <c r="A684" s="28">
        <v>22</v>
      </c>
      <c r="B684" s="28" t="s">
        <v>1121</v>
      </c>
      <c r="C684" s="28" t="s">
        <v>8</v>
      </c>
      <c r="D684" s="28">
        <v>2201051</v>
      </c>
      <c r="E684" s="28" t="s">
        <v>185</v>
      </c>
    </row>
    <row r="685" spans="1:5" x14ac:dyDescent="0.35">
      <c r="A685" s="28">
        <v>22</v>
      </c>
      <c r="B685" s="28" t="s">
        <v>1121</v>
      </c>
      <c r="C685" s="28" t="s">
        <v>8</v>
      </c>
      <c r="D685" s="28">
        <v>2201101</v>
      </c>
      <c r="E685" s="28" t="s">
        <v>186</v>
      </c>
    </row>
    <row r="686" spans="1:5" x14ac:dyDescent="0.35">
      <c r="A686" s="28">
        <v>22</v>
      </c>
      <c r="B686" s="28" t="s">
        <v>1121</v>
      </c>
      <c r="C686" s="28" t="s">
        <v>8</v>
      </c>
      <c r="D686" s="28">
        <v>2201150</v>
      </c>
      <c r="E686" s="28" t="s">
        <v>187</v>
      </c>
    </row>
    <row r="687" spans="1:5" x14ac:dyDescent="0.35">
      <c r="A687" s="28">
        <v>22</v>
      </c>
      <c r="B687" s="28" t="s">
        <v>1121</v>
      </c>
      <c r="C687" s="28" t="s">
        <v>8</v>
      </c>
      <c r="D687" s="28">
        <v>2201176</v>
      </c>
      <c r="E687" s="28" t="s">
        <v>188</v>
      </c>
    </row>
    <row r="688" spans="1:5" x14ac:dyDescent="0.35">
      <c r="A688" s="28">
        <v>22</v>
      </c>
      <c r="B688" s="28" t="s">
        <v>1121</v>
      </c>
      <c r="C688" s="28" t="s">
        <v>8</v>
      </c>
      <c r="D688" s="28">
        <v>2201200</v>
      </c>
      <c r="E688" s="28" t="s">
        <v>189</v>
      </c>
    </row>
    <row r="689" spans="1:5" x14ac:dyDescent="0.35">
      <c r="A689" s="28">
        <v>22</v>
      </c>
      <c r="B689" s="28" t="s">
        <v>1121</v>
      </c>
      <c r="C689" s="28" t="s">
        <v>8</v>
      </c>
      <c r="D689" s="28">
        <v>2201309</v>
      </c>
      <c r="E689" s="28" t="s">
        <v>190</v>
      </c>
    </row>
    <row r="690" spans="1:5" x14ac:dyDescent="0.35">
      <c r="A690" s="28">
        <v>22</v>
      </c>
      <c r="B690" s="28" t="s">
        <v>1121</v>
      </c>
      <c r="C690" s="28" t="s">
        <v>8</v>
      </c>
      <c r="D690" s="28">
        <v>2201408</v>
      </c>
      <c r="E690" s="28" t="s">
        <v>191</v>
      </c>
    </row>
    <row r="691" spans="1:5" x14ac:dyDescent="0.35">
      <c r="A691" s="28">
        <v>22</v>
      </c>
      <c r="B691" s="28" t="s">
        <v>1121</v>
      </c>
      <c r="C691" s="28" t="s">
        <v>8</v>
      </c>
      <c r="D691" s="28">
        <v>2201507</v>
      </c>
      <c r="E691" s="28" t="s">
        <v>192</v>
      </c>
    </row>
    <row r="692" spans="1:5" x14ac:dyDescent="0.35">
      <c r="A692" s="28">
        <v>22</v>
      </c>
      <c r="B692" s="28" t="s">
        <v>1121</v>
      </c>
      <c r="C692" s="28" t="s">
        <v>8</v>
      </c>
      <c r="D692" s="28">
        <v>2201556</v>
      </c>
      <c r="E692" s="28" t="s">
        <v>193</v>
      </c>
    </row>
    <row r="693" spans="1:5" x14ac:dyDescent="0.35">
      <c r="A693" s="28">
        <v>22</v>
      </c>
      <c r="B693" s="28" t="s">
        <v>1121</v>
      </c>
      <c r="C693" s="28" t="s">
        <v>8</v>
      </c>
      <c r="D693" s="28">
        <v>2201572</v>
      </c>
      <c r="E693" s="28" t="s">
        <v>194</v>
      </c>
    </row>
    <row r="694" spans="1:5" x14ac:dyDescent="0.35">
      <c r="A694" s="28">
        <v>22</v>
      </c>
      <c r="B694" s="28" t="s">
        <v>1121</v>
      </c>
      <c r="C694" s="28" t="s">
        <v>8</v>
      </c>
      <c r="D694" s="28">
        <v>2201606</v>
      </c>
      <c r="E694" s="28" t="s">
        <v>195</v>
      </c>
    </row>
    <row r="695" spans="1:5" x14ac:dyDescent="0.35">
      <c r="A695" s="28">
        <v>22</v>
      </c>
      <c r="B695" s="28" t="s">
        <v>1121</v>
      </c>
      <c r="C695" s="28" t="s">
        <v>8</v>
      </c>
      <c r="D695" s="28">
        <v>2201705</v>
      </c>
      <c r="E695" s="28" t="s">
        <v>196</v>
      </c>
    </row>
    <row r="696" spans="1:5" x14ac:dyDescent="0.35">
      <c r="A696" s="28">
        <v>22</v>
      </c>
      <c r="B696" s="28" t="s">
        <v>1121</v>
      </c>
      <c r="C696" s="28" t="s">
        <v>8</v>
      </c>
      <c r="D696" s="28">
        <v>2201739</v>
      </c>
      <c r="E696" s="28" t="s">
        <v>197</v>
      </c>
    </row>
    <row r="697" spans="1:5" x14ac:dyDescent="0.35">
      <c r="A697" s="28">
        <v>22</v>
      </c>
      <c r="B697" s="28" t="s">
        <v>1121</v>
      </c>
      <c r="C697" s="28" t="s">
        <v>8</v>
      </c>
      <c r="D697" s="28">
        <v>2201770</v>
      </c>
      <c r="E697" s="28" t="s">
        <v>198</v>
      </c>
    </row>
    <row r="698" spans="1:5" x14ac:dyDescent="0.35">
      <c r="A698" s="28">
        <v>22</v>
      </c>
      <c r="B698" s="28" t="s">
        <v>1121</v>
      </c>
      <c r="C698" s="28" t="s">
        <v>8</v>
      </c>
      <c r="D698" s="28">
        <v>2201804</v>
      </c>
      <c r="E698" s="28" t="s">
        <v>199</v>
      </c>
    </row>
    <row r="699" spans="1:5" x14ac:dyDescent="0.35">
      <c r="A699" s="28">
        <v>22</v>
      </c>
      <c r="B699" s="28" t="s">
        <v>1121</v>
      </c>
      <c r="C699" s="28" t="s">
        <v>8</v>
      </c>
      <c r="D699" s="28">
        <v>2201903</v>
      </c>
      <c r="E699" s="28" t="s">
        <v>200</v>
      </c>
    </row>
    <row r="700" spans="1:5" x14ac:dyDescent="0.35">
      <c r="A700" s="28">
        <v>22</v>
      </c>
      <c r="B700" s="28" t="s">
        <v>1121</v>
      </c>
      <c r="C700" s="28" t="s">
        <v>8</v>
      </c>
      <c r="D700" s="28">
        <v>2201919</v>
      </c>
      <c r="E700" s="28" t="s">
        <v>201</v>
      </c>
    </row>
    <row r="701" spans="1:5" x14ac:dyDescent="0.35">
      <c r="A701" s="28">
        <v>22</v>
      </c>
      <c r="B701" s="28" t="s">
        <v>1121</v>
      </c>
      <c r="C701" s="28" t="s">
        <v>8</v>
      </c>
      <c r="D701" s="28">
        <v>2201929</v>
      </c>
      <c r="E701" s="28" t="s">
        <v>202</v>
      </c>
    </row>
    <row r="702" spans="1:5" x14ac:dyDescent="0.35">
      <c r="A702" s="28">
        <v>22</v>
      </c>
      <c r="B702" s="28" t="s">
        <v>1121</v>
      </c>
      <c r="C702" s="28" t="s">
        <v>8</v>
      </c>
      <c r="D702" s="28">
        <v>2201945</v>
      </c>
      <c r="E702" s="28" t="s">
        <v>203</v>
      </c>
    </row>
    <row r="703" spans="1:5" x14ac:dyDescent="0.35">
      <c r="A703" s="28">
        <v>22</v>
      </c>
      <c r="B703" s="28" t="s">
        <v>1121</v>
      </c>
      <c r="C703" s="28" t="s">
        <v>8</v>
      </c>
      <c r="D703" s="28">
        <v>2201960</v>
      </c>
      <c r="E703" s="28" t="s">
        <v>204</v>
      </c>
    </row>
    <row r="704" spans="1:5" x14ac:dyDescent="0.35">
      <c r="A704" s="28">
        <v>22</v>
      </c>
      <c r="B704" s="28" t="s">
        <v>1121</v>
      </c>
      <c r="C704" s="28" t="s">
        <v>8</v>
      </c>
      <c r="D704" s="28">
        <v>2201988</v>
      </c>
      <c r="E704" s="28" t="s">
        <v>205</v>
      </c>
    </row>
    <row r="705" spans="1:5" x14ac:dyDescent="0.35">
      <c r="A705" s="28">
        <v>22</v>
      </c>
      <c r="B705" s="28" t="s">
        <v>1121</v>
      </c>
      <c r="C705" s="28" t="s">
        <v>8</v>
      </c>
      <c r="D705" s="28">
        <v>2202000</v>
      </c>
      <c r="E705" s="28" t="s">
        <v>206</v>
      </c>
    </row>
    <row r="706" spans="1:5" x14ac:dyDescent="0.35">
      <c r="A706" s="28">
        <v>22</v>
      </c>
      <c r="B706" s="28" t="s">
        <v>1121</v>
      </c>
      <c r="C706" s="28" t="s">
        <v>8</v>
      </c>
      <c r="D706" s="28">
        <v>2202026</v>
      </c>
      <c r="E706" s="28" t="s">
        <v>207</v>
      </c>
    </row>
    <row r="707" spans="1:5" x14ac:dyDescent="0.35">
      <c r="A707" s="28">
        <v>22</v>
      </c>
      <c r="B707" s="28" t="s">
        <v>1121</v>
      </c>
      <c r="C707" s="28" t="s">
        <v>8</v>
      </c>
      <c r="D707" s="28">
        <v>2202059</v>
      </c>
      <c r="E707" s="28" t="s">
        <v>208</v>
      </c>
    </row>
    <row r="708" spans="1:5" x14ac:dyDescent="0.35">
      <c r="A708" s="28">
        <v>22</v>
      </c>
      <c r="B708" s="28" t="s">
        <v>1121</v>
      </c>
      <c r="C708" s="28" t="s">
        <v>8</v>
      </c>
      <c r="D708" s="28">
        <v>2202075</v>
      </c>
      <c r="E708" s="28" t="s">
        <v>209</v>
      </c>
    </row>
    <row r="709" spans="1:5" x14ac:dyDescent="0.35">
      <c r="A709" s="28">
        <v>22</v>
      </c>
      <c r="B709" s="28" t="s">
        <v>1121</v>
      </c>
      <c r="C709" s="28" t="s">
        <v>8</v>
      </c>
      <c r="D709" s="28">
        <v>2202083</v>
      </c>
      <c r="E709" s="28" t="s">
        <v>210</v>
      </c>
    </row>
    <row r="710" spans="1:5" x14ac:dyDescent="0.35">
      <c r="A710" s="28">
        <v>22</v>
      </c>
      <c r="B710" s="28" t="s">
        <v>1121</v>
      </c>
      <c r="C710" s="28" t="s">
        <v>8</v>
      </c>
      <c r="D710" s="28">
        <v>2202091</v>
      </c>
      <c r="E710" s="28" t="s">
        <v>211</v>
      </c>
    </row>
    <row r="711" spans="1:5" x14ac:dyDescent="0.35">
      <c r="A711" s="28">
        <v>22</v>
      </c>
      <c r="B711" s="28" t="s">
        <v>1121</v>
      </c>
      <c r="C711" s="28" t="s">
        <v>8</v>
      </c>
      <c r="D711" s="28">
        <v>2202109</v>
      </c>
      <c r="E711" s="28" t="s">
        <v>212</v>
      </c>
    </row>
    <row r="712" spans="1:5" x14ac:dyDescent="0.35">
      <c r="A712" s="28">
        <v>22</v>
      </c>
      <c r="B712" s="28" t="s">
        <v>1121</v>
      </c>
      <c r="C712" s="28" t="s">
        <v>8</v>
      </c>
      <c r="D712" s="28">
        <v>2202117</v>
      </c>
      <c r="E712" s="28" t="s">
        <v>213</v>
      </c>
    </row>
    <row r="713" spans="1:5" x14ac:dyDescent="0.35">
      <c r="A713" s="28">
        <v>22</v>
      </c>
      <c r="B713" s="28" t="s">
        <v>1121</v>
      </c>
      <c r="C713" s="28" t="s">
        <v>8</v>
      </c>
      <c r="D713" s="28">
        <v>2202133</v>
      </c>
      <c r="E713" s="28" t="s">
        <v>214</v>
      </c>
    </row>
    <row r="714" spans="1:5" x14ac:dyDescent="0.35">
      <c r="A714" s="28">
        <v>22</v>
      </c>
      <c r="B714" s="28" t="s">
        <v>1121</v>
      </c>
      <c r="C714" s="28" t="s">
        <v>8</v>
      </c>
      <c r="D714" s="28">
        <v>2202174</v>
      </c>
      <c r="E714" s="28" t="s">
        <v>215</v>
      </c>
    </row>
    <row r="715" spans="1:5" x14ac:dyDescent="0.35">
      <c r="A715" s="28">
        <v>22</v>
      </c>
      <c r="B715" s="28" t="s">
        <v>1121</v>
      </c>
      <c r="C715" s="28" t="s">
        <v>8</v>
      </c>
      <c r="D715" s="28">
        <v>2202208</v>
      </c>
      <c r="E715" s="28" t="s">
        <v>216</v>
      </c>
    </row>
    <row r="716" spans="1:5" x14ac:dyDescent="0.35">
      <c r="A716" s="28">
        <v>22</v>
      </c>
      <c r="B716" s="28" t="s">
        <v>1121</v>
      </c>
      <c r="C716" s="28" t="s">
        <v>8</v>
      </c>
      <c r="D716" s="28">
        <v>2202251</v>
      </c>
      <c r="E716" s="28" t="s">
        <v>217</v>
      </c>
    </row>
    <row r="717" spans="1:5" x14ac:dyDescent="0.35">
      <c r="A717" s="28">
        <v>22</v>
      </c>
      <c r="B717" s="28" t="s">
        <v>1121</v>
      </c>
      <c r="C717" s="28" t="s">
        <v>8</v>
      </c>
      <c r="D717" s="28">
        <v>2202307</v>
      </c>
      <c r="E717" s="28" t="s">
        <v>218</v>
      </c>
    </row>
    <row r="718" spans="1:5" x14ac:dyDescent="0.35">
      <c r="A718" s="28">
        <v>22</v>
      </c>
      <c r="B718" s="28" t="s">
        <v>1121</v>
      </c>
      <c r="C718" s="28" t="s">
        <v>8</v>
      </c>
      <c r="D718" s="28">
        <v>2202406</v>
      </c>
      <c r="E718" s="28" t="s">
        <v>219</v>
      </c>
    </row>
    <row r="719" spans="1:5" x14ac:dyDescent="0.35">
      <c r="A719" s="28">
        <v>22</v>
      </c>
      <c r="B719" s="28" t="s">
        <v>1121</v>
      </c>
      <c r="C719" s="28" t="s">
        <v>8</v>
      </c>
      <c r="D719" s="28">
        <v>2202455</v>
      </c>
      <c r="E719" s="28" t="s">
        <v>220</v>
      </c>
    </row>
    <row r="720" spans="1:5" x14ac:dyDescent="0.35">
      <c r="A720" s="28">
        <v>22</v>
      </c>
      <c r="B720" s="28" t="s">
        <v>1121</v>
      </c>
      <c r="C720" s="28" t="s">
        <v>8</v>
      </c>
      <c r="D720" s="28">
        <v>2202505</v>
      </c>
      <c r="E720" s="28" t="s">
        <v>221</v>
      </c>
    </row>
    <row r="721" spans="1:5" x14ac:dyDescent="0.35">
      <c r="A721" s="28">
        <v>22</v>
      </c>
      <c r="B721" s="28" t="s">
        <v>1121</v>
      </c>
      <c r="C721" s="28" t="s">
        <v>8</v>
      </c>
      <c r="D721" s="28">
        <v>2202539</v>
      </c>
      <c r="E721" s="28" t="s">
        <v>222</v>
      </c>
    </row>
    <row r="722" spans="1:5" x14ac:dyDescent="0.35">
      <c r="A722" s="28">
        <v>22</v>
      </c>
      <c r="B722" s="28" t="s">
        <v>1121</v>
      </c>
      <c r="C722" s="28" t="s">
        <v>8</v>
      </c>
      <c r="D722" s="28">
        <v>2202554</v>
      </c>
      <c r="E722" s="28" t="s">
        <v>223</v>
      </c>
    </row>
    <row r="723" spans="1:5" x14ac:dyDescent="0.35">
      <c r="A723" s="28">
        <v>22</v>
      </c>
      <c r="B723" s="28" t="s">
        <v>1121</v>
      </c>
      <c r="C723" s="28" t="s">
        <v>8</v>
      </c>
      <c r="D723" s="28">
        <v>2202604</v>
      </c>
      <c r="E723" s="28" t="s">
        <v>224</v>
      </c>
    </row>
    <row r="724" spans="1:5" x14ac:dyDescent="0.35">
      <c r="A724" s="28">
        <v>22</v>
      </c>
      <c r="B724" s="28" t="s">
        <v>1121</v>
      </c>
      <c r="C724" s="28" t="s">
        <v>8</v>
      </c>
      <c r="D724" s="28">
        <v>2202653</v>
      </c>
      <c r="E724" s="28" t="s">
        <v>225</v>
      </c>
    </row>
    <row r="725" spans="1:5" x14ac:dyDescent="0.35">
      <c r="A725" s="28">
        <v>22</v>
      </c>
      <c r="B725" s="28" t="s">
        <v>1121</v>
      </c>
      <c r="C725" s="28" t="s">
        <v>8</v>
      </c>
      <c r="D725" s="28">
        <v>2202703</v>
      </c>
      <c r="E725" s="28" t="s">
        <v>226</v>
      </c>
    </row>
    <row r="726" spans="1:5" x14ac:dyDescent="0.35">
      <c r="A726" s="28">
        <v>22</v>
      </c>
      <c r="B726" s="28" t="s">
        <v>1121</v>
      </c>
      <c r="C726" s="28" t="s">
        <v>8</v>
      </c>
      <c r="D726" s="28">
        <v>2202711</v>
      </c>
      <c r="E726" s="28" t="s">
        <v>227</v>
      </c>
    </row>
    <row r="727" spans="1:5" x14ac:dyDescent="0.35">
      <c r="A727" s="28">
        <v>22</v>
      </c>
      <c r="B727" s="28" t="s">
        <v>1121</v>
      </c>
      <c r="C727" s="28" t="s">
        <v>8</v>
      </c>
      <c r="D727" s="28">
        <v>2202729</v>
      </c>
      <c r="E727" s="28" t="s">
        <v>228</v>
      </c>
    </row>
    <row r="728" spans="1:5" x14ac:dyDescent="0.35">
      <c r="A728" s="28">
        <v>22</v>
      </c>
      <c r="B728" s="28" t="s">
        <v>1121</v>
      </c>
      <c r="C728" s="28" t="s">
        <v>8</v>
      </c>
      <c r="D728" s="28">
        <v>2202737</v>
      </c>
      <c r="E728" s="28" t="s">
        <v>229</v>
      </c>
    </row>
    <row r="729" spans="1:5" x14ac:dyDescent="0.35">
      <c r="A729" s="28">
        <v>22</v>
      </c>
      <c r="B729" s="28" t="s">
        <v>1121</v>
      </c>
      <c r="C729" s="28" t="s">
        <v>8</v>
      </c>
      <c r="D729" s="28">
        <v>2202752</v>
      </c>
      <c r="E729" s="28" t="s">
        <v>230</v>
      </c>
    </row>
    <row r="730" spans="1:5" x14ac:dyDescent="0.35">
      <c r="A730" s="28">
        <v>22</v>
      </c>
      <c r="B730" s="28" t="s">
        <v>1121</v>
      </c>
      <c r="C730" s="28" t="s">
        <v>8</v>
      </c>
      <c r="D730" s="28">
        <v>2202778</v>
      </c>
      <c r="E730" s="28" t="s">
        <v>231</v>
      </c>
    </row>
    <row r="731" spans="1:5" x14ac:dyDescent="0.35">
      <c r="A731" s="28">
        <v>22</v>
      </c>
      <c r="B731" s="28" t="s">
        <v>1121</v>
      </c>
      <c r="C731" s="28" t="s">
        <v>8</v>
      </c>
      <c r="D731" s="28">
        <v>2202802</v>
      </c>
      <c r="E731" s="28" t="s">
        <v>232</v>
      </c>
    </row>
    <row r="732" spans="1:5" x14ac:dyDescent="0.35">
      <c r="A732" s="28">
        <v>22</v>
      </c>
      <c r="B732" s="28" t="s">
        <v>1121</v>
      </c>
      <c r="C732" s="28" t="s">
        <v>8</v>
      </c>
      <c r="D732" s="28">
        <v>2202851</v>
      </c>
      <c r="E732" s="28" t="s">
        <v>233</v>
      </c>
    </row>
    <row r="733" spans="1:5" x14ac:dyDescent="0.35">
      <c r="A733" s="28">
        <v>22</v>
      </c>
      <c r="B733" s="28" t="s">
        <v>1121</v>
      </c>
      <c r="C733" s="28" t="s">
        <v>8</v>
      </c>
      <c r="D733" s="28">
        <v>2202901</v>
      </c>
      <c r="E733" s="28" t="s">
        <v>234</v>
      </c>
    </row>
    <row r="734" spans="1:5" x14ac:dyDescent="0.35">
      <c r="A734" s="28">
        <v>22</v>
      </c>
      <c r="B734" s="28" t="s">
        <v>1121</v>
      </c>
      <c r="C734" s="28" t="s">
        <v>8</v>
      </c>
      <c r="D734" s="28">
        <v>2203008</v>
      </c>
      <c r="E734" s="28" t="s">
        <v>235</v>
      </c>
    </row>
    <row r="735" spans="1:5" x14ac:dyDescent="0.35">
      <c r="A735" s="28">
        <v>22</v>
      </c>
      <c r="B735" s="28" t="s">
        <v>1121</v>
      </c>
      <c r="C735" s="28" t="s">
        <v>8</v>
      </c>
      <c r="D735" s="28">
        <v>2203107</v>
      </c>
      <c r="E735" s="28" t="s">
        <v>236</v>
      </c>
    </row>
    <row r="736" spans="1:5" x14ac:dyDescent="0.35">
      <c r="A736" s="28">
        <v>22</v>
      </c>
      <c r="B736" s="28" t="s">
        <v>1121</v>
      </c>
      <c r="C736" s="28" t="s">
        <v>8</v>
      </c>
      <c r="D736" s="28">
        <v>2203206</v>
      </c>
      <c r="E736" s="28" t="s">
        <v>237</v>
      </c>
    </row>
    <row r="737" spans="1:5" x14ac:dyDescent="0.35">
      <c r="A737" s="28">
        <v>22</v>
      </c>
      <c r="B737" s="28" t="s">
        <v>1121</v>
      </c>
      <c r="C737" s="28" t="s">
        <v>8</v>
      </c>
      <c r="D737" s="28">
        <v>2203230</v>
      </c>
      <c r="E737" s="28" t="s">
        <v>238</v>
      </c>
    </row>
    <row r="738" spans="1:5" x14ac:dyDescent="0.35">
      <c r="A738" s="28">
        <v>22</v>
      </c>
      <c r="B738" s="28" t="s">
        <v>1121</v>
      </c>
      <c r="C738" s="28" t="s">
        <v>8</v>
      </c>
      <c r="D738" s="28">
        <v>2203255</v>
      </c>
      <c r="E738" s="28" t="s">
        <v>240</v>
      </c>
    </row>
    <row r="739" spans="1:5" x14ac:dyDescent="0.35">
      <c r="A739" s="28">
        <v>22</v>
      </c>
      <c r="B739" s="28" t="s">
        <v>1121</v>
      </c>
      <c r="C739" s="28" t="s">
        <v>8</v>
      </c>
      <c r="D739" s="28">
        <v>2203271</v>
      </c>
      <c r="E739" s="28" t="s">
        <v>239</v>
      </c>
    </row>
    <row r="740" spans="1:5" x14ac:dyDescent="0.35">
      <c r="A740" s="28">
        <v>22</v>
      </c>
      <c r="B740" s="28" t="s">
        <v>1121</v>
      </c>
      <c r="C740" s="28" t="s">
        <v>8</v>
      </c>
      <c r="D740" s="28">
        <v>2203305</v>
      </c>
      <c r="E740" s="28" t="s">
        <v>241</v>
      </c>
    </row>
    <row r="741" spans="1:5" x14ac:dyDescent="0.35">
      <c r="A741" s="28">
        <v>22</v>
      </c>
      <c r="B741" s="28" t="s">
        <v>1121</v>
      </c>
      <c r="C741" s="28" t="s">
        <v>8</v>
      </c>
      <c r="D741" s="28">
        <v>2203354</v>
      </c>
      <c r="E741" s="28" t="s">
        <v>242</v>
      </c>
    </row>
    <row r="742" spans="1:5" x14ac:dyDescent="0.35">
      <c r="A742" s="28">
        <v>22</v>
      </c>
      <c r="B742" s="28" t="s">
        <v>1121</v>
      </c>
      <c r="C742" s="28" t="s">
        <v>8</v>
      </c>
      <c r="D742" s="28">
        <v>2203404</v>
      </c>
      <c r="E742" s="28" t="s">
        <v>243</v>
      </c>
    </row>
    <row r="743" spans="1:5" x14ac:dyDescent="0.35">
      <c r="A743" s="28">
        <v>22</v>
      </c>
      <c r="B743" s="28" t="s">
        <v>1121</v>
      </c>
      <c r="C743" s="28" t="s">
        <v>8</v>
      </c>
      <c r="D743" s="28">
        <v>2203420</v>
      </c>
      <c r="E743" s="28" t="s">
        <v>245</v>
      </c>
    </row>
    <row r="744" spans="1:5" x14ac:dyDescent="0.35">
      <c r="A744" s="28">
        <v>22</v>
      </c>
      <c r="B744" s="28" t="s">
        <v>1121</v>
      </c>
      <c r="C744" s="28" t="s">
        <v>8</v>
      </c>
      <c r="D744" s="28">
        <v>2203453</v>
      </c>
      <c r="E744" s="28" t="s">
        <v>244</v>
      </c>
    </row>
    <row r="745" spans="1:5" x14ac:dyDescent="0.35">
      <c r="A745" s="28">
        <v>22</v>
      </c>
      <c r="B745" s="28" t="s">
        <v>1121</v>
      </c>
      <c r="C745" s="28" t="s">
        <v>8</v>
      </c>
      <c r="D745" s="28">
        <v>2203503</v>
      </c>
      <c r="E745" s="28" t="s">
        <v>246</v>
      </c>
    </row>
    <row r="746" spans="1:5" x14ac:dyDescent="0.35">
      <c r="A746" s="28">
        <v>22</v>
      </c>
      <c r="B746" s="28" t="s">
        <v>1121</v>
      </c>
      <c r="C746" s="28" t="s">
        <v>8</v>
      </c>
      <c r="D746" s="28">
        <v>2203602</v>
      </c>
      <c r="E746" s="28" t="s">
        <v>247</v>
      </c>
    </row>
    <row r="747" spans="1:5" x14ac:dyDescent="0.35">
      <c r="A747" s="28">
        <v>22</v>
      </c>
      <c r="B747" s="28" t="s">
        <v>1121</v>
      </c>
      <c r="C747" s="28" t="s">
        <v>8</v>
      </c>
      <c r="D747" s="28">
        <v>2203701</v>
      </c>
      <c r="E747" s="28" t="s">
        <v>248</v>
      </c>
    </row>
    <row r="748" spans="1:5" x14ac:dyDescent="0.35">
      <c r="A748" s="28">
        <v>22</v>
      </c>
      <c r="B748" s="28" t="s">
        <v>1121</v>
      </c>
      <c r="C748" s="28" t="s">
        <v>8</v>
      </c>
      <c r="D748" s="28">
        <v>2203750</v>
      </c>
      <c r="E748" s="28" t="s">
        <v>249</v>
      </c>
    </row>
    <row r="749" spans="1:5" x14ac:dyDescent="0.35">
      <c r="A749" s="28">
        <v>22</v>
      </c>
      <c r="B749" s="28" t="s">
        <v>1121</v>
      </c>
      <c r="C749" s="28" t="s">
        <v>8</v>
      </c>
      <c r="D749" s="28">
        <v>2203800</v>
      </c>
      <c r="E749" s="28" t="s">
        <v>250</v>
      </c>
    </row>
    <row r="750" spans="1:5" x14ac:dyDescent="0.35">
      <c r="A750" s="28">
        <v>22</v>
      </c>
      <c r="B750" s="28" t="s">
        <v>1121</v>
      </c>
      <c r="C750" s="28" t="s">
        <v>8</v>
      </c>
      <c r="D750" s="28">
        <v>2203859</v>
      </c>
      <c r="E750" s="28" t="s">
        <v>251</v>
      </c>
    </row>
    <row r="751" spans="1:5" x14ac:dyDescent="0.35">
      <c r="A751" s="28">
        <v>22</v>
      </c>
      <c r="B751" s="28" t="s">
        <v>1121</v>
      </c>
      <c r="C751" s="28" t="s">
        <v>8</v>
      </c>
      <c r="D751" s="28">
        <v>2203909</v>
      </c>
      <c r="E751" s="28" t="s">
        <v>252</v>
      </c>
    </row>
    <row r="752" spans="1:5" x14ac:dyDescent="0.35">
      <c r="A752" s="28">
        <v>22</v>
      </c>
      <c r="B752" s="28" t="s">
        <v>1121</v>
      </c>
      <c r="C752" s="28" t="s">
        <v>8</v>
      </c>
      <c r="D752" s="28">
        <v>2204006</v>
      </c>
      <c r="E752" s="28" t="s">
        <v>253</v>
      </c>
    </row>
    <row r="753" spans="1:5" x14ac:dyDescent="0.35">
      <c r="A753" s="28">
        <v>22</v>
      </c>
      <c r="B753" s="28" t="s">
        <v>1121</v>
      </c>
      <c r="C753" s="28" t="s">
        <v>8</v>
      </c>
      <c r="D753" s="28">
        <v>2204105</v>
      </c>
      <c r="E753" s="28" t="s">
        <v>254</v>
      </c>
    </row>
    <row r="754" spans="1:5" x14ac:dyDescent="0.35">
      <c r="A754" s="28">
        <v>22</v>
      </c>
      <c r="B754" s="28" t="s">
        <v>1121</v>
      </c>
      <c r="C754" s="28" t="s">
        <v>8</v>
      </c>
      <c r="D754" s="28">
        <v>2204154</v>
      </c>
      <c r="E754" s="28" t="s">
        <v>255</v>
      </c>
    </row>
    <row r="755" spans="1:5" x14ac:dyDescent="0.35">
      <c r="A755" s="28">
        <v>22</v>
      </c>
      <c r="B755" s="28" t="s">
        <v>1121</v>
      </c>
      <c r="C755" s="28" t="s">
        <v>8</v>
      </c>
      <c r="D755" s="28">
        <v>2204204</v>
      </c>
      <c r="E755" s="28" t="s">
        <v>256</v>
      </c>
    </row>
    <row r="756" spans="1:5" x14ac:dyDescent="0.35">
      <c r="A756" s="28">
        <v>22</v>
      </c>
      <c r="B756" s="28" t="s">
        <v>1121</v>
      </c>
      <c r="C756" s="28" t="s">
        <v>8</v>
      </c>
      <c r="D756" s="28">
        <v>2204303</v>
      </c>
      <c r="E756" s="28" t="s">
        <v>257</v>
      </c>
    </row>
    <row r="757" spans="1:5" x14ac:dyDescent="0.35">
      <c r="A757" s="28">
        <v>22</v>
      </c>
      <c r="B757" s="28" t="s">
        <v>1121</v>
      </c>
      <c r="C757" s="28" t="s">
        <v>8</v>
      </c>
      <c r="D757" s="28">
        <v>2204352</v>
      </c>
      <c r="E757" s="28" t="s">
        <v>258</v>
      </c>
    </row>
    <row r="758" spans="1:5" x14ac:dyDescent="0.35">
      <c r="A758" s="28">
        <v>22</v>
      </c>
      <c r="B758" s="28" t="s">
        <v>1121</v>
      </c>
      <c r="C758" s="28" t="s">
        <v>8</v>
      </c>
      <c r="D758" s="28">
        <v>2204402</v>
      </c>
      <c r="E758" s="28" t="s">
        <v>259</v>
      </c>
    </row>
    <row r="759" spans="1:5" x14ac:dyDescent="0.35">
      <c r="A759" s="28">
        <v>22</v>
      </c>
      <c r="B759" s="28" t="s">
        <v>1121</v>
      </c>
      <c r="C759" s="28" t="s">
        <v>8</v>
      </c>
      <c r="D759" s="28">
        <v>2204501</v>
      </c>
      <c r="E759" s="28" t="s">
        <v>260</v>
      </c>
    </row>
    <row r="760" spans="1:5" x14ac:dyDescent="0.35">
      <c r="A760" s="28">
        <v>22</v>
      </c>
      <c r="B760" s="28" t="s">
        <v>1121</v>
      </c>
      <c r="C760" s="28" t="s">
        <v>8</v>
      </c>
      <c r="D760" s="28">
        <v>2204550</v>
      </c>
      <c r="E760" s="28" t="s">
        <v>261</v>
      </c>
    </row>
    <row r="761" spans="1:5" x14ac:dyDescent="0.35">
      <c r="A761" s="28">
        <v>22</v>
      </c>
      <c r="B761" s="28" t="s">
        <v>1121</v>
      </c>
      <c r="C761" s="28" t="s">
        <v>8</v>
      </c>
      <c r="D761" s="28">
        <v>2204600</v>
      </c>
      <c r="E761" s="28" t="s">
        <v>262</v>
      </c>
    </row>
    <row r="762" spans="1:5" x14ac:dyDescent="0.35">
      <c r="A762" s="28">
        <v>22</v>
      </c>
      <c r="B762" s="28" t="s">
        <v>1121</v>
      </c>
      <c r="C762" s="28" t="s">
        <v>8</v>
      </c>
      <c r="D762" s="28">
        <v>2204659</v>
      </c>
      <c r="E762" s="28" t="s">
        <v>263</v>
      </c>
    </row>
    <row r="763" spans="1:5" x14ac:dyDescent="0.35">
      <c r="A763" s="28">
        <v>22</v>
      </c>
      <c r="B763" s="28" t="s">
        <v>1121</v>
      </c>
      <c r="C763" s="28" t="s">
        <v>8</v>
      </c>
      <c r="D763" s="28">
        <v>2204709</v>
      </c>
      <c r="E763" s="28" t="s">
        <v>264</v>
      </c>
    </row>
    <row r="764" spans="1:5" x14ac:dyDescent="0.35">
      <c r="A764" s="28">
        <v>22</v>
      </c>
      <c r="B764" s="28" t="s">
        <v>1121</v>
      </c>
      <c r="C764" s="28" t="s">
        <v>8</v>
      </c>
      <c r="D764" s="28">
        <v>2204808</v>
      </c>
      <c r="E764" s="28" t="s">
        <v>265</v>
      </c>
    </row>
    <row r="765" spans="1:5" x14ac:dyDescent="0.35">
      <c r="A765" s="28">
        <v>22</v>
      </c>
      <c r="B765" s="28" t="s">
        <v>1121</v>
      </c>
      <c r="C765" s="28" t="s">
        <v>8</v>
      </c>
      <c r="D765" s="28">
        <v>2204907</v>
      </c>
      <c r="E765" s="28" t="s">
        <v>266</v>
      </c>
    </row>
    <row r="766" spans="1:5" x14ac:dyDescent="0.35">
      <c r="A766" s="28">
        <v>22</v>
      </c>
      <c r="B766" s="28" t="s">
        <v>1121</v>
      </c>
      <c r="C766" s="28" t="s">
        <v>8</v>
      </c>
      <c r="D766" s="28">
        <v>2205003</v>
      </c>
      <c r="E766" s="28" t="s">
        <v>267</v>
      </c>
    </row>
    <row r="767" spans="1:5" x14ac:dyDescent="0.35">
      <c r="A767" s="28">
        <v>22</v>
      </c>
      <c r="B767" s="28" t="s">
        <v>1121</v>
      </c>
      <c r="C767" s="28" t="s">
        <v>8</v>
      </c>
      <c r="D767" s="28">
        <v>2205102</v>
      </c>
      <c r="E767" s="28" t="s">
        <v>268</v>
      </c>
    </row>
    <row r="768" spans="1:5" x14ac:dyDescent="0.35">
      <c r="A768" s="28">
        <v>22</v>
      </c>
      <c r="B768" s="28" t="s">
        <v>1121</v>
      </c>
      <c r="C768" s="28" t="s">
        <v>8</v>
      </c>
      <c r="D768" s="28">
        <v>2205151</v>
      </c>
      <c r="E768" s="28" t="s">
        <v>269</v>
      </c>
    </row>
    <row r="769" spans="1:5" x14ac:dyDescent="0.35">
      <c r="A769" s="28">
        <v>22</v>
      </c>
      <c r="B769" s="28" t="s">
        <v>1121</v>
      </c>
      <c r="C769" s="28" t="s">
        <v>8</v>
      </c>
      <c r="D769" s="28">
        <v>2205201</v>
      </c>
      <c r="E769" s="28" t="s">
        <v>270</v>
      </c>
    </row>
    <row r="770" spans="1:5" x14ac:dyDescent="0.35">
      <c r="A770" s="28">
        <v>22</v>
      </c>
      <c r="B770" s="28" t="s">
        <v>1121</v>
      </c>
      <c r="C770" s="28" t="s">
        <v>8</v>
      </c>
      <c r="D770" s="28">
        <v>2205250</v>
      </c>
      <c r="E770" s="28" t="s">
        <v>271</v>
      </c>
    </row>
    <row r="771" spans="1:5" x14ac:dyDescent="0.35">
      <c r="A771" s="28">
        <v>22</v>
      </c>
      <c r="B771" s="28" t="s">
        <v>1121</v>
      </c>
      <c r="C771" s="28" t="s">
        <v>8</v>
      </c>
      <c r="D771" s="28">
        <v>2205276</v>
      </c>
      <c r="E771" s="28" t="s">
        <v>272</v>
      </c>
    </row>
    <row r="772" spans="1:5" x14ac:dyDescent="0.35">
      <c r="A772" s="28">
        <v>22</v>
      </c>
      <c r="B772" s="28" t="s">
        <v>1121</v>
      </c>
      <c r="C772" s="28" t="s">
        <v>8</v>
      </c>
      <c r="D772" s="28">
        <v>2205300</v>
      </c>
      <c r="E772" s="28" t="s">
        <v>273</v>
      </c>
    </row>
    <row r="773" spans="1:5" x14ac:dyDescent="0.35">
      <c r="A773" s="28">
        <v>22</v>
      </c>
      <c r="B773" s="28" t="s">
        <v>1121</v>
      </c>
      <c r="C773" s="28" t="s">
        <v>8</v>
      </c>
      <c r="D773" s="28">
        <v>2205359</v>
      </c>
      <c r="E773" s="28" t="s">
        <v>274</v>
      </c>
    </row>
    <row r="774" spans="1:5" x14ac:dyDescent="0.35">
      <c r="A774" s="28">
        <v>22</v>
      </c>
      <c r="B774" s="28" t="s">
        <v>1121</v>
      </c>
      <c r="C774" s="28" t="s">
        <v>8</v>
      </c>
      <c r="D774" s="28">
        <v>2205409</v>
      </c>
      <c r="E774" s="28" t="s">
        <v>275</v>
      </c>
    </row>
    <row r="775" spans="1:5" x14ac:dyDescent="0.35">
      <c r="A775" s="28">
        <v>22</v>
      </c>
      <c r="B775" s="28" t="s">
        <v>1121</v>
      </c>
      <c r="C775" s="28" t="s">
        <v>8</v>
      </c>
      <c r="D775" s="28">
        <v>2205458</v>
      </c>
      <c r="E775" s="28" t="s">
        <v>276</v>
      </c>
    </row>
    <row r="776" spans="1:5" x14ac:dyDescent="0.35">
      <c r="A776" s="28">
        <v>22</v>
      </c>
      <c r="B776" s="28" t="s">
        <v>1121</v>
      </c>
      <c r="C776" s="28" t="s">
        <v>8</v>
      </c>
      <c r="D776" s="28">
        <v>2205508</v>
      </c>
      <c r="E776" s="28" t="s">
        <v>277</v>
      </c>
    </row>
    <row r="777" spans="1:5" x14ac:dyDescent="0.35">
      <c r="A777" s="28">
        <v>22</v>
      </c>
      <c r="B777" s="28" t="s">
        <v>1121</v>
      </c>
      <c r="C777" s="28" t="s">
        <v>8</v>
      </c>
      <c r="D777" s="28">
        <v>2205516</v>
      </c>
      <c r="E777" s="28" t="s">
        <v>278</v>
      </c>
    </row>
    <row r="778" spans="1:5" x14ac:dyDescent="0.35">
      <c r="A778" s="28">
        <v>22</v>
      </c>
      <c r="B778" s="28" t="s">
        <v>1121</v>
      </c>
      <c r="C778" s="28" t="s">
        <v>8</v>
      </c>
      <c r="D778" s="28">
        <v>2205524</v>
      </c>
      <c r="E778" s="28" t="s">
        <v>279</v>
      </c>
    </row>
    <row r="779" spans="1:5" x14ac:dyDescent="0.35">
      <c r="A779" s="28">
        <v>22</v>
      </c>
      <c r="B779" s="28" t="s">
        <v>1121</v>
      </c>
      <c r="C779" s="28" t="s">
        <v>8</v>
      </c>
      <c r="D779" s="28">
        <v>2205532</v>
      </c>
      <c r="E779" s="28" t="s">
        <v>280</v>
      </c>
    </row>
    <row r="780" spans="1:5" x14ac:dyDescent="0.35">
      <c r="A780" s="28">
        <v>22</v>
      </c>
      <c r="B780" s="28" t="s">
        <v>1121</v>
      </c>
      <c r="C780" s="28" t="s">
        <v>8</v>
      </c>
      <c r="D780" s="28">
        <v>2205540</v>
      </c>
      <c r="E780" s="28" t="s">
        <v>286</v>
      </c>
    </row>
    <row r="781" spans="1:5" x14ac:dyDescent="0.35">
      <c r="A781" s="28">
        <v>22</v>
      </c>
      <c r="B781" s="28" t="s">
        <v>1121</v>
      </c>
      <c r="C781" s="28" t="s">
        <v>8</v>
      </c>
      <c r="D781" s="28">
        <v>2205557</v>
      </c>
      <c r="E781" s="28" t="s">
        <v>281</v>
      </c>
    </row>
    <row r="782" spans="1:5" x14ac:dyDescent="0.35">
      <c r="A782" s="28">
        <v>22</v>
      </c>
      <c r="B782" s="28" t="s">
        <v>1121</v>
      </c>
      <c r="C782" s="28" t="s">
        <v>8</v>
      </c>
      <c r="D782" s="28">
        <v>2205565</v>
      </c>
      <c r="E782" s="28" t="s">
        <v>283</v>
      </c>
    </row>
    <row r="783" spans="1:5" x14ac:dyDescent="0.35">
      <c r="A783" s="28">
        <v>22</v>
      </c>
      <c r="B783" s="28" t="s">
        <v>1121</v>
      </c>
      <c r="C783" s="28" t="s">
        <v>8</v>
      </c>
      <c r="D783" s="28">
        <v>2205573</v>
      </c>
      <c r="E783" s="28" t="s">
        <v>282</v>
      </c>
    </row>
    <row r="784" spans="1:5" x14ac:dyDescent="0.35">
      <c r="A784" s="28">
        <v>22</v>
      </c>
      <c r="B784" s="28" t="s">
        <v>1121</v>
      </c>
      <c r="C784" s="28" t="s">
        <v>8</v>
      </c>
      <c r="D784" s="28">
        <v>2205581</v>
      </c>
      <c r="E784" s="28" t="s">
        <v>284</v>
      </c>
    </row>
    <row r="785" spans="1:5" x14ac:dyDescent="0.35">
      <c r="A785" s="28">
        <v>22</v>
      </c>
      <c r="B785" s="28" t="s">
        <v>1121</v>
      </c>
      <c r="C785" s="28" t="s">
        <v>8</v>
      </c>
      <c r="D785" s="28">
        <v>2205599</v>
      </c>
      <c r="E785" s="28" t="s">
        <v>285</v>
      </c>
    </row>
    <row r="786" spans="1:5" x14ac:dyDescent="0.35">
      <c r="A786" s="28">
        <v>22</v>
      </c>
      <c r="B786" s="28" t="s">
        <v>1121</v>
      </c>
      <c r="C786" s="28" t="s">
        <v>8</v>
      </c>
      <c r="D786" s="28">
        <v>2205607</v>
      </c>
      <c r="E786" s="28" t="s">
        <v>287</v>
      </c>
    </row>
    <row r="787" spans="1:5" x14ac:dyDescent="0.35">
      <c r="A787" s="28">
        <v>22</v>
      </c>
      <c r="B787" s="28" t="s">
        <v>1121</v>
      </c>
      <c r="C787" s="28" t="s">
        <v>8</v>
      </c>
      <c r="D787" s="28">
        <v>2205706</v>
      </c>
      <c r="E787" s="28" t="s">
        <v>288</v>
      </c>
    </row>
    <row r="788" spans="1:5" x14ac:dyDescent="0.35">
      <c r="A788" s="28">
        <v>22</v>
      </c>
      <c r="B788" s="28" t="s">
        <v>1121</v>
      </c>
      <c r="C788" s="28" t="s">
        <v>8</v>
      </c>
      <c r="D788" s="28">
        <v>2205805</v>
      </c>
      <c r="E788" s="28" t="s">
        <v>289</v>
      </c>
    </row>
    <row r="789" spans="1:5" x14ac:dyDescent="0.35">
      <c r="A789" s="28">
        <v>22</v>
      </c>
      <c r="B789" s="28" t="s">
        <v>1121</v>
      </c>
      <c r="C789" s="28" t="s">
        <v>8</v>
      </c>
      <c r="D789" s="28">
        <v>2205854</v>
      </c>
      <c r="E789" s="28" t="s">
        <v>290</v>
      </c>
    </row>
    <row r="790" spans="1:5" x14ac:dyDescent="0.35">
      <c r="A790" s="28">
        <v>22</v>
      </c>
      <c r="B790" s="28" t="s">
        <v>1121</v>
      </c>
      <c r="C790" s="28" t="s">
        <v>8</v>
      </c>
      <c r="D790" s="28">
        <v>2205904</v>
      </c>
      <c r="E790" s="28" t="s">
        <v>291</v>
      </c>
    </row>
    <row r="791" spans="1:5" x14ac:dyDescent="0.35">
      <c r="A791" s="28">
        <v>22</v>
      </c>
      <c r="B791" s="28" t="s">
        <v>1121</v>
      </c>
      <c r="C791" s="28" t="s">
        <v>8</v>
      </c>
      <c r="D791" s="28">
        <v>2205953</v>
      </c>
      <c r="E791" s="28" t="s">
        <v>292</v>
      </c>
    </row>
    <row r="792" spans="1:5" x14ac:dyDescent="0.35">
      <c r="A792" s="28">
        <v>22</v>
      </c>
      <c r="B792" s="28" t="s">
        <v>1121</v>
      </c>
      <c r="C792" s="28" t="s">
        <v>8</v>
      </c>
      <c r="D792" s="28">
        <v>2206001</v>
      </c>
      <c r="E792" s="28" t="s">
        <v>293</v>
      </c>
    </row>
    <row r="793" spans="1:5" x14ac:dyDescent="0.35">
      <c r="A793" s="28">
        <v>22</v>
      </c>
      <c r="B793" s="28" t="s">
        <v>1121</v>
      </c>
      <c r="C793" s="28" t="s">
        <v>8</v>
      </c>
      <c r="D793" s="28">
        <v>2206050</v>
      </c>
      <c r="E793" s="28" t="s">
        <v>294</v>
      </c>
    </row>
    <row r="794" spans="1:5" x14ac:dyDescent="0.35">
      <c r="A794" s="28">
        <v>22</v>
      </c>
      <c r="B794" s="28" t="s">
        <v>1121</v>
      </c>
      <c r="C794" s="28" t="s">
        <v>8</v>
      </c>
      <c r="D794" s="28">
        <v>2206100</v>
      </c>
      <c r="E794" s="28" t="s">
        <v>295</v>
      </c>
    </row>
    <row r="795" spans="1:5" x14ac:dyDescent="0.35">
      <c r="A795" s="28">
        <v>22</v>
      </c>
      <c r="B795" s="28" t="s">
        <v>1121</v>
      </c>
      <c r="C795" s="28" t="s">
        <v>8</v>
      </c>
      <c r="D795" s="28">
        <v>2206209</v>
      </c>
      <c r="E795" s="28" t="s">
        <v>296</v>
      </c>
    </row>
    <row r="796" spans="1:5" x14ac:dyDescent="0.35">
      <c r="A796" s="28">
        <v>22</v>
      </c>
      <c r="B796" s="28" t="s">
        <v>1121</v>
      </c>
      <c r="C796" s="28" t="s">
        <v>8</v>
      </c>
      <c r="D796" s="28">
        <v>2206308</v>
      </c>
      <c r="E796" s="28" t="s">
        <v>297</v>
      </c>
    </row>
    <row r="797" spans="1:5" x14ac:dyDescent="0.35">
      <c r="A797" s="28">
        <v>22</v>
      </c>
      <c r="B797" s="28" t="s">
        <v>1121</v>
      </c>
      <c r="C797" s="28" t="s">
        <v>8</v>
      </c>
      <c r="D797" s="28">
        <v>2206357</v>
      </c>
      <c r="E797" s="28" t="s">
        <v>298</v>
      </c>
    </row>
    <row r="798" spans="1:5" x14ac:dyDescent="0.35">
      <c r="A798" s="28">
        <v>22</v>
      </c>
      <c r="B798" s="28" t="s">
        <v>1121</v>
      </c>
      <c r="C798" s="28" t="s">
        <v>8</v>
      </c>
      <c r="D798" s="28">
        <v>2206407</v>
      </c>
      <c r="E798" s="28" t="s">
        <v>299</v>
      </c>
    </row>
    <row r="799" spans="1:5" x14ac:dyDescent="0.35">
      <c r="A799" s="28">
        <v>22</v>
      </c>
      <c r="B799" s="28" t="s">
        <v>1121</v>
      </c>
      <c r="C799" s="28" t="s">
        <v>8</v>
      </c>
      <c r="D799" s="28">
        <v>2206506</v>
      </c>
      <c r="E799" s="28" t="s">
        <v>300</v>
      </c>
    </row>
    <row r="800" spans="1:5" x14ac:dyDescent="0.35">
      <c r="A800" s="28">
        <v>22</v>
      </c>
      <c r="B800" s="28" t="s">
        <v>1121</v>
      </c>
      <c r="C800" s="28" t="s">
        <v>8</v>
      </c>
      <c r="D800" s="28">
        <v>2206605</v>
      </c>
      <c r="E800" s="28" t="s">
        <v>301</v>
      </c>
    </row>
    <row r="801" spans="1:5" x14ac:dyDescent="0.35">
      <c r="A801" s="28">
        <v>22</v>
      </c>
      <c r="B801" s="28" t="s">
        <v>1121</v>
      </c>
      <c r="C801" s="28" t="s">
        <v>8</v>
      </c>
      <c r="D801" s="28">
        <v>2206654</v>
      </c>
      <c r="E801" s="28" t="s">
        <v>302</v>
      </c>
    </row>
    <row r="802" spans="1:5" x14ac:dyDescent="0.35">
      <c r="A802" s="28">
        <v>22</v>
      </c>
      <c r="B802" s="28" t="s">
        <v>1121</v>
      </c>
      <c r="C802" s="28" t="s">
        <v>8</v>
      </c>
      <c r="D802" s="28">
        <v>2206670</v>
      </c>
      <c r="E802" s="28" t="s">
        <v>303</v>
      </c>
    </row>
    <row r="803" spans="1:5" x14ac:dyDescent="0.35">
      <c r="A803" s="28">
        <v>22</v>
      </c>
      <c r="B803" s="28" t="s">
        <v>1121</v>
      </c>
      <c r="C803" s="28" t="s">
        <v>8</v>
      </c>
      <c r="D803" s="28">
        <v>2206696</v>
      </c>
      <c r="E803" s="28" t="s">
        <v>304</v>
      </c>
    </row>
    <row r="804" spans="1:5" x14ac:dyDescent="0.35">
      <c r="A804" s="28">
        <v>22</v>
      </c>
      <c r="B804" s="28" t="s">
        <v>1121</v>
      </c>
      <c r="C804" s="28" t="s">
        <v>8</v>
      </c>
      <c r="D804" s="28">
        <v>2206704</v>
      </c>
      <c r="E804" s="28" t="s">
        <v>305</v>
      </c>
    </row>
    <row r="805" spans="1:5" x14ac:dyDescent="0.35">
      <c r="A805" s="28">
        <v>22</v>
      </c>
      <c r="B805" s="28" t="s">
        <v>1121</v>
      </c>
      <c r="C805" s="28" t="s">
        <v>8</v>
      </c>
      <c r="D805" s="28">
        <v>2206720</v>
      </c>
      <c r="E805" s="28" t="s">
        <v>306</v>
      </c>
    </row>
    <row r="806" spans="1:5" x14ac:dyDescent="0.35">
      <c r="A806" s="28">
        <v>22</v>
      </c>
      <c r="B806" s="28" t="s">
        <v>1121</v>
      </c>
      <c r="C806" s="28" t="s">
        <v>8</v>
      </c>
      <c r="D806" s="28">
        <v>2206753</v>
      </c>
      <c r="E806" s="28" t="s">
        <v>307</v>
      </c>
    </row>
    <row r="807" spans="1:5" x14ac:dyDescent="0.35">
      <c r="A807" s="28">
        <v>22</v>
      </c>
      <c r="B807" s="28" t="s">
        <v>1121</v>
      </c>
      <c r="C807" s="28" t="s">
        <v>8</v>
      </c>
      <c r="D807" s="28">
        <v>2206803</v>
      </c>
      <c r="E807" s="28" t="s">
        <v>308</v>
      </c>
    </row>
    <row r="808" spans="1:5" x14ac:dyDescent="0.35">
      <c r="A808" s="28">
        <v>22</v>
      </c>
      <c r="B808" s="28" t="s">
        <v>1121</v>
      </c>
      <c r="C808" s="28" t="s">
        <v>8</v>
      </c>
      <c r="D808" s="28">
        <v>2206902</v>
      </c>
      <c r="E808" s="28" t="s">
        <v>310</v>
      </c>
    </row>
    <row r="809" spans="1:5" x14ac:dyDescent="0.35">
      <c r="A809" s="28">
        <v>22</v>
      </c>
      <c r="B809" s="28" t="s">
        <v>1121</v>
      </c>
      <c r="C809" s="28" t="s">
        <v>8</v>
      </c>
      <c r="D809" s="28">
        <v>2206951</v>
      </c>
      <c r="E809" s="28" t="s">
        <v>311</v>
      </c>
    </row>
    <row r="810" spans="1:5" x14ac:dyDescent="0.35">
      <c r="A810" s="28">
        <v>22</v>
      </c>
      <c r="B810" s="28" t="s">
        <v>1121</v>
      </c>
      <c r="C810" s="28" t="s">
        <v>8</v>
      </c>
      <c r="D810" s="28">
        <v>2207009</v>
      </c>
      <c r="E810" s="28" t="s">
        <v>312</v>
      </c>
    </row>
    <row r="811" spans="1:5" x14ac:dyDescent="0.35">
      <c r="A811" s="28">
        <v>22</v>
      </c>
      <c r="B811" s="28" t="s">
        <v>1121</v>
      </c>
      <c r="C811" s="28" t="s">
        <v>8</v>
      </c>
      <c r="D811" s="28">
        <v>2207108</v>
      </c>
      <c r="E811" s="28" t="s">
        <v>1122</v>
      </c>
    </row>
    <row r="812" spans="1:5" x14ac:dyDescent="0.35">
      <c r="A812" s="28">
        <v>22</v>
      </c>
      <c r="B812" s="28" t="s">
        <v>1121</v>
      </c>
      <c r="C812" s="28" t="s">
        <v>8</v>
      </c>
      <c r="D812" s="28">
        <v>2207207</v>
      </c>
      <c r="E812" s="28" t="s">
        <v>313</v>
      </c>
    </row>
    <row r="813" spans="1:5" x14ac:dyDescent="0.35">
      <c r="A813" s="28">
        <v>22</v>
      </c>
      <c r="B813" s="28" t="s">
        <v>1121</v>
      </c>
      <c r="C813" s="28" t="s">
        <v>8</v>
      </c>
      <c r="D813" s="28">
        <v>2207306</v>
      </c>
      <c r="E813" s="28" t="s">
        <v>314</v>
      </c>
    </row>
    <row r="814" spans="1:5" x14ac:dyDescent="0.35">
      <c r="A814" s="28">
        <v>22</v>
      </c>
      <c r="B814" s="28" t="s">
        <v>1121</v>
      </c>
      <c r="C814" s="28" t="s">
        <v>8</v>
      </c>
      <c r="D814" s="28">
        <v>2207355</v>
      </c>
      <c r="E814" s="28" t="s">
        <v>315</v>
      </c>
    </row>
    <row r="815" spans="1:5" x14ac:dyDescent="0.35">
      <c r="A815" s="28">
        <v>22</v>
      </c>
      <c r="B815" s="28" t="s">
        <v>1121</v>
      </c>
      <c r="C815" s="28" t="s">
        <v>8</v>
      </c>
      <c r="D815" s="28">
        <v>2207405</v>
      </c>
      <c r="E815" s="28" t="s">
        <v>316</v>
      </c>
    </row>
    <row r="816" spans="1:5" x14ac:dyDescent="0.35">
      <c r="A816" s="28">
        <v>22</v>
      </c>
      <c r="B816" s="28" t="s">
        <v>1121</v>
      </c>
      <c r="C816" s="28" t="s">
        <v>8</v>
      </c>
      <c r="D816" s="28">
        <v>2207504</v>
      </c>
      <c r="E816" s="28" t="s">
        <v>317</v>
      </c>
    </row>
    <row r="817" spans="1:5" x14ac:dyDescent="0.35">
      <c r="A817" s="28">
        <v>22</v>
      </c>
      <c r="B817" s="28" t="s">
        <v>1121</v>
      </c>
      <c r="C817" s="28" t="s">
        <v>8</v>
      </c>
      <c r="D817" s="28">
        <v>2207553</v>
      </c>
      <c r="E817" s="28" t="s">
        <v>318</v>
      </c>
    </row>
    <row r="818" spans="1:5" x14ac:dyDescent="0.35">
      <c r="A818" s="28">
        <v>22</v>
      </c>
      <c r="B818" s="28" t="s">
        <v>1121</v>
      </c>
      <c r="C818" s="28" t="s">
        <v>8</v>
      </c>
      <c r="D818" s="28">
        <v>2207603</v>
      </c>
      <c r="E818" s="28" t="s">
        <v>319</v>
      </c>
    </row>
    <row r="819" spans="1:5" x14ac:dyDescent="0.35">
      <c r="A819" s="28">
        <v>22</v>
      </c>
      <c r="B819" s="28" t="s">
        <v>1121</v>
      </c>
      <c r="C819" s="28" t="s">
        <v>8</v>
      </c>
      <c r="D819" s="28">
        <v>2207702</v>
      </c>
      <c r="E819" s="28" t="s">
        <v>320</v>
      </c>
    </row>
    <row r="820" spans="1:5" x14ac:dyDescent="0.35">
      <c r="A820" s="28">
        <v>22</v>
      </c>
      <c r="B820" s="28" t="s">
        <v>1121</v>
      </c>
      <c r="C820" s="28" t="s">
        <v>8</v>
      </c>
      <c r="D820" s="28">
        <v>2207751</v>
      </c>
      <c r="E820" s="28" t="s">
        <v>321</v>
      </c>
    </row>
    <row r="821" spans="1:5" x14ac:dyDescent="0.35">
      <c r="A821" s="28">
        <v>22</v>
      </c>
      <c r="B821" s="28" t="s">
        <v>1121</v>
      </c>
      <c r="C821" s="28" t="s">
        <v>8</v>
      </c>
      <c r="D821" s="28">
        <v>2207777</v>
      </c>
      <c r="E821" s="28" t="s">
        <v>322</v>
      </c>
    </row>
    <row r="822" spans="1:5" x14ac:dyDescent="0.35">
      <c r="A822" s="28">
        <v>22</v>
      </c>
      <c r="B822" s="28" t="s">
        <v>1121</v>
      </c>
      <c r="C822" s="28" t="s">
        <v>8</v>
      </c>
      <c r="D822" s="28">
        <v>2207793</v>
      </c>
      <c r="E822" s="28" t="s">
        <v>1123</v>
      </c>
    </row>
    <row r="823" spans="1:5" x14ac:dyDescent="0.35">
      <c r="A823" s="28">
        <v>22</v>
      </c>
      <c r="B823" s="28" t="s">
        <v>1121</v>
      </c>
      <c r="C823" s="28" t="s">
        <v>8</v>
      </c>
      <c r="D823" s="28">
        <v>2207801</v>
      </c>
      <c r="E823" s="28" t="s">
        <v>324</v>
      </c>
    </row>
    <row r="824" spans="1:5" x14ac:dyDescent="0.35">
      <c r="A824" s="28">
        <v>22</v>
      </c>
      <c r="B824" s="28" t="s">
        <v>1121</v>
      </c>
      <c r="C824" s="28" t="s">
        <v>8</v>
      </c>
      <c r="D824" s="28">
        <v>2207850</v>
      </c>
      <c r="E824" s="28" t="s">
        <v>325</v>
      </c>
    </row>
    <row r="825" spans="1:5" x14ac:dyDescent="0.35">
      <c r="A825" s="28">
        <v>22</v>
      </c>
      <c r="B825" s="28" t="s">
        <v>1121</v>
      </c>
      <c r="C825" s="28" t="s">
        <v>8</v>
      </c>
      <c r="D825" s="28">
        <v>2207900</v>
      </c>
      <c r="E825" s="28" t="s">
        <v>326</v>
      </c>
    </row>
    <row r="826" spans="1:5" x14ac:dyDescent="0.35">
      <c r="A826" s="28">
        <v>22</v>
      </c>
      <c r="B826" s="28" t="s">
        <v>1121</v>
      </c>
      <c r="C826" s="28" t="s">
        <v>8</v>
      </c>
      <c r="D826" s="28">
        <v>2207934</v>
      </c>
      <c r="E826" s="28" t="s">
        <v>327</v>
      </c>
    </row>
    <row r="827" spans="1:5" x14ac:dyDescent="0.35">
      <c r="A827" s="28">
        <v>22</v>
      </c>
      <c r="B827" s="28" t="s">
        <v>1121</v>
      </c>
      <c r="C827" s="28" t="s">
        <v>8</v>
      </c>
      <c r="D827" s="28">
        <v>2207959</v>
      </c>
      <c r="E827" s="28" t="s">
        <v>309</v>
      </c>
    </row>
    <row r="828" spans="1:5" x14ac:dyDescent="0.35">
      <c r="A828" s="28">
        <v>22</v>
      </c>
      <c r="B828" s="28" t="s">
        <v>1121</v>
      </c>
      <c r="C828" s="28" t="s">
        <v>8</v>
      </c>
      <c r="D828" s="28">
        <v>2208007</v>
      </c>
      <c r="E828" s="28" t="s">
        <v>328</v>
      </c>
    </row>
    <row r="829" spans="1:5" x14ac:dyDescent="0.35">
      <c r="A829" s="28">
        <v>22</v>
      </c>
      <c r="B829" s="28" t="s">
        <v>1121</v>
      </c>
      <c r="C829" s="28" t="s">
        <v>8</v>
      </c>
      <c r="D829" s="28">
        <v>2208106</v>
      </c>
      <c r="E829" s="28" t="s">
        <v>329</v>
      </c>
    </row>
    <row r="830" spans="1:5" x14ac:dyDescent="0.35">
      <c r="A830" s="28">
        <v>22</v>
      </c>
      <c r="B830" s="28" t="s">
        <v>1121</v>
      </c>
      <c r="C830" s="28" t="s">
        <v>8</v>
      </c>
      <c r="D830" s="28">
        <v>2208205</v>
      </c>
      <c r="E830" s="28" t="s">
        <v>330</v>
      </c>
    </row>
    <row r="831" spans="1:5" x14ac:dyDescent="0.35">
      <c r="A831" s="28">
        <v>22</v>
      </c>
      <c r="B831" s="28" t="s">
        <v>1121</v>
      </c>
      <c r="C831" s="28" t="s">
        <v>8</v>
      </c>
      <c r="D831" s="28">
        <v>2208304</v>
      </c>
      <c r="E831" s="28" t="s">
        <v>331</v>
      </c>
    </row>
    <row r="832" spans="1:5" x14ac:dyDescent="0.35">
      <c r="A832" s="28">
        <v>22</v>
      </c>
      <c r="B832" s="28" t="s">
        <v>1121</v>
      </c>
      <c r="C832" s="28" t="s">
        <v>8</v>
      </c>
      <c r="D832" s="28">
        <v>2208403</v>
      </c>
      <c r="E832" s="28" t="s">
        <v>332</v>
      </c>
    </row>
    <row r="833" spans="1:5" x14ac:dyDescent="0.35">
      <c r="A833" s="28">
        <v>22</v>
      </c>
      <c r="B833" s="28" t="s">
        <v>1121</v>
      </c>
      <c r="C833" s="28" t="s">
        <v>8</v>
      </c>
      <c r="D833" s="28">
        <v>2208502</v>
      </c>
      <c r="E833" s="28" t="s">
        <v>333</v>
      </c>
    </row>
    <row r="834" spans="1:5" x14ac:dyDescent="0.35">
      <c r="A834" s="28">
        <v>22</v>
      </c>
      <c r="B834" s="28" t="s">
        <v>1121</v>
      </c>
      <c r="C834" s="28" t="s">
        <v>8</v>
      </c>
      <c r="D834" s="28">
        <v>2208551</v>
      </c>
      <c r="E834" s="28" t="s">
        <v>334</v>
      </c>
    </row>
    <row r="835" spans="1:5" x14ac:dyDescent="0.35">
      <c r="A835" s="28">
        <v>22</v>
      </c>
      <c r="B835" s="28" t="s">
        <v>1121</v>
      </c>
      <c r="C835" s="28" t="s">
        <v>8</v>
      </c>
      <c r="D835" s="28">
        <v>2208601</v>
      </c>
      <c r="E835" s="28" t="s">
        <v>335</v>
      </c>
    </row>
    <row r="836" spans="1:5" x14ac:dyDescent="0.35">
      <c r="A836" s="28">
        <v>22</v>
      </c>
      <c r="B836" s="28" t="s">
        <v>1121</v>
      </c>
      <c r="C836" s="28" t="s">
        <v>8</v>
      </c>
      <c r="D836" s="28">
        <v>2208650</v>
      </c>
      <c r="E836" s="28" t="s">
        <v>336</v>
      </c>
    </row>
    <row r="837" spans="1:5" x14ac:dyDescent="0.35">
      <c r="A837" s="28">
        <v>22</v>
      </c>
      <c r="B837" s="28" t="s">
        <v>1121</v>
      </c>
      <c r="C837" s="28" t="s">
        <v>8</v>
      </c>
      <c r="D837" s="28">
        <v>2208700</v>
      </c>
      <c r="E837" s="28" t="s">
        <v>337</v>
      </c>
    </row>
    <row r="838" spans="1:5" x14ac:dyDescent="0.35">
      <c r="A838" s="28">
        <v>22</v>
      </c>
      <c r="B838" s="28" t="s">
        <v>1121</v>
      </c>
      <c r="C838" s="28" t="s">
        <v>8</v>
      </c>
      <c r="D838" s="28">
        <v>2208809</v>
      </c>
      <c r="E838" s="28" t="s">
        <v>338</v>
      </c>
    </row>
    <row r="839" spans="1:5" x14ac:dyDescent="0.35">
      <c r="A839" s="28">
        <v>22</v>
      </c>
      <c r="B839" s="28" t="s">
        <v>1121</v>
      </c>
      <c r="C839" s="28" t="s">
        <v>8</v>
      </c>
      <c r="D839" s="28">
        <v>2208858</v>
      </c>
      <c r="E839" s="28" t="s">
        <v>339</v>
      </c>
    </row>
    <row r="840" spans="1:5" x14ac:dyDescent="0.35">
      <c r="A840" s="28">
        <v>22</v>
      </c>
      <c r="B840" s="28" t="s">
        <v>1121</v>
      </c>
      <c r="C840" s="28" t="s">
        <v>8</v>
      </c>
      <c r="D840" s="28">
        <v>2208874</v>
      </c>
      <c r="E840" s="28" t="s">
        <v>340</v>
      </c>
    </row>
    <row r="841" spans="1:5" x14ac:dyDescent="0.35">
      <c r="A841" s="28">
        <v>22</v>
      </c>
      <c r="B841" s="28" t="s">
        <v>1121</v>
      </c>
      <c r="C841" s="28" t="s">
        <v>8</v>
      </c>
      <c r="D841" s="28">
        <v>2208908</v>
      </c>
      <c r="E841" s="28" t="s">
        <v>341</v>
      </c>
    </row>
    <row r="842" spans="1:5" x14ac:dyDescent="0.35">
      <c r="A842" s="28">
        <v>22</v>
      </c>
      <c r="B842" s="28" t="s">
        <v>1121</v>
      </c>
      <c r="C842" s="28" t="s">
        <v>8</v>
      </c>
      <c r="D842" s="28">
        <v>2209005</v>
      </c>
      <c r="E842" s="28" t="s">
        <v>342</v>
      </c>
    </row>
    <row r="843" spans="1:5" x14ac:dyDescent="0.35">
      <c r="A843" s="28">
        <v>22</v>
      </c>
      <c r="B843" s="28" t="s">
        <v>1121</v>
      </c>
      <c r="C843" s="28" t="s">
        <v>8</v>
      </c>
      <c r="D843" s="28">
        <v>2209104</v>
      </c>
      <c r="E843" s="28" t="s">
        <v>343</v>
      </c>
    </row>
    <row r="844" spans="1:5" x14ac:dyDescent="0.35">
      <c r="A844" s="28">
        <v>22</v>
      </c>
      <c r="B844" s="28" t="s">
        <v>1121</v>
      </c>
      <c r="C844" s="28" t="s">
        <v>8</v>
      </c>
      <c r="D844" s="28">
        <v>2209153</v>
      </c>
      <c r="E844" s="28" t="s">
        <v>344</v>
      </c>
    </row>
    <row r="845" spans="1:5" x14ac:dyDescent="0.35">
      <c r="A845" s="28">
        <v>22</v>
      </c>
      <c r="B845" s="28" t="s">
        <v>1121</v>
      </c>
      <c r="C845" s="28" t="s">
        <v>8</v>
      </c>
      <c r="D845" s="28">
        <v>2209203</v>
      </c>
      <c r="E845" s="28" t="s">
        <v>345</v>
      </c>
    </row>
    <row r="846" spans="1:5" x14ac:dyDescent="0.35">
      <c r="A846" s="28">
        <v>22</v>
      </c>
      <c r="B846" s="28" t="s">
        <v>1121</v>
      </c>
      <c r="C846" s="28" t="s">
        <v>8</v>
      </c>
      <c r="D846" s="28">
        <v>2209302</v>
      </c>
      <c r="E846" s="28" t="s">
        <v>346</v>
      </c>
    </row>
    <row r="847" spans="1:5" x14ac:dyDescent="0.35">
      <c r="A847" s="28">
        <v>22</v>
      </c>
      <c r="B847" s="28" t="s">
        <v>1121</v>
      </c>
      <c r="C847" s="28" t="s">
        <v>8</v>
      </c>
      <c r="D847" s="28">
        <v>2209351</v>
      </c>
      <c r="E847" s="28" t="s">
        <v>348</v>
      </c>
    </row>
    <row r="848" spans="1:5" x14ac:dyDescent="0.35">
      <c r="A848" s="28">
        <v>22</v>
      </c>
      <c r="B848" s="28" t="s">
        <v>1121</v>
      </c>
      <c r="C848" s="28" t="s">
        <v>8</v>
      </c>
      <c r="D848" s="28">
        <v>2209377</v>
      </c>
      <c r="E848" s="28" t="s">
        <v>347</v>
      </c>
    </row>
    <row r="849" spans="1:5" x14ac:dyDescent="0.35">
      <c r="A849" s="28">
        <v>22</v>
      </c>
      <c r="B849" s="28" t="s">
        <v>1121</v>
      </c>
      <c r="C849" s="28" t="s">
        <v>8</v>
      </c>
      <c r="D849" s="28">
        <v>2209401</v>
      </c>
      <c r="E849" s="28" t="s">
        <v>349</v>
      </c>
    </row>
    <row r="850" spans="1:5" x14ac:dyDescent="0.35">
      <c r="A850" s="28">
        <v>22</v>
      </c>
      <c r="B850" s="28" t="s">
        <v>1121</v>
      </c>
      <c r="C850" s="28" t="s">
        <v>8</v>
      </c>
      <c r="D850" s="28">
        <v>2209450</v>
      </c>
      <c r="E850" s="28" t="s">
        <v>350</v>
      </c>
    </row>
    <row r="851" spans="1:5" x14ac:dyDescent="0.35">
      <c r="A851" s="28">
        <v>22</v>
      </c>
      <c r="B851" s="28" t="s">
        <v>1121</v>
      </c>
      <c r="C851" s="28" t="s">
        <v>8</v>
      </c>
      <c r="D851" s="28">
        <v>2209500</v>
      </c>
      <c r="E851" s="28" t="s">
        <v>351</v>
      </c>
    </row>
    <row r="852" spans="1:5" x14ac:dyDescent="0.35">
      <c r="A852" s="28">
        <v>22</v>
      </c>
      <c r="B852" s="28" t="s">
        <v>1121</v>
      </c>
      <c r="C852" s="28" t="s">
        <v>8</v>
      </c>
      <c r="D852" s="28">
        <v>2209559</v>
      </c>
      <c r="E852" s="28" t="s">
        <v>352</v>
      </c>
    </row>
    <row r="853" spans="1:5" x14ac:dyDescent="0.35">
      <c r="A853" s="28">
        <v>22</v>
      </c>
      <c r="B853" s="28" t="s">
        <v>1121</v>
      </c>
      <c r="C853" s="28" t="s">
        <v>8</v>
      </c>
      <c r="D853" s="28">
        <v>2209609</v>
      </c>
      <c r="E853" s="28" t="s">
        <v>353</v>
      </c>
    </row>
    <row r="854" spans="1:5" x14ac:dyDescent="0.35">
      <c r="A854" s="28">
        <v>22</v>
      </c>
      <c r="B854" s="28" t="s">
        <v>1121</v>
      </c>
      <c r="C854" s="28" t="s">
        <v>8</v>
      </c>
      <c r="D854" s="28">
        <v>2209658</v>
      </c>
      <c r="E854" s="28" t="s">
        <v>354</v>
      </c>
    </row>
    <row r="855" spans="1:5" x14ac:dyDescent="0.35">
      <c r="A855" s="28">
        <v>22</v>
      </c>
      <c r="B855" s="28" t="s">
        <v>1121</v>
      </c>
      <c r="C855" s="28" t="s">
        <v>8</v>
      </c>
      <c r="D855" s="28">
        <v>2209708</v>
      </c>
      <c r="E855" s="28" t="s">
        <v>355</v>
      </c>
    </row>
    <row r="856" spans="1:5" x14ac:dyDescent="0.35">
      <c r="A856" s="28">
        <v>22</v>
      </c>
      <c r="B856" s="28" t="s">
        <v>1121</v>
      </c>
      <c r="C856" s="28" t="s">
        <v>8</v>
      </c>
      <c r="D856" s="28">
        <v>2209757</v>
      </c>
      <c r="E856" s="28" t="s">
        <v>356</v>
      </c>
    </row>
    <row r="857" spans="1:5" x14ac:dyDescent="0.35">
      <c r="A857" s="28">
        <v>22</v>
      </c>
      <c r="B857" s="28" t="s">
        <v>1121</v>
      </c>
      <c r="C857" s="28" t="s">
        <v>8</v>
      </c>
      <c r="D857" s="28">
        <v>2209807</v>
      </c>
      <c r="E857" s="28" t="s">
        <v>357</v>
      </c>
    </row>
    <row r="858" spans="1:5" x14ac:dyDescent="0.35">
      <c r="A858" s="28">
        <v>22</v>
      </c>
      <c r="B858" s="28" t="s">
        <v>1121</v>
      </c>
      <c r="C858" s="28" t="s">
        <v>8</v>
      </c>
      <c r="D858" s="28">
        <v>2209856</v>
      </c>
      <c r="E858" s="28" t="s">
        <v>358</v>
      </c>
    </row>
    <row r="859" spans="1:5" x14ac:dyDescent="0.35">
      <c r="A859" s="28">
        <v>22</v>
      </c>
      <c r="B859" s="28" t="s">
        <v>1121</v>
      </c>
      <c r="C859" s="28" t="s">
        <v>8</v>
      </c>
      <c r="D859" s="28">
        <v>2209872</v>
      </c>
      <c r="E859" s="28" t="s">
        <v>359</v>
      </c>
    </row>
    <row r="860" spans="1:5" x14ac:dyDescent="0.35">
      <c r="A860" s="28">
        <v>22</v>
      </c>
      <c r="B860" s="28" t="s">
        <v>1121</v>
      </c>
      <c r="C860" s="28" t="s">
        <v>8</v>
      </c>
      <c r="D860" s="28">
        <v>2209906</v>
      </c>
      <c r="E860" s="28" t="s">
        <v>360</v>
      </c>
    </row>
    <row r="861" spans="1:5" x14ac:dyDescent="0.35">
      <c r="A861" s="28">
        <v>22</v>
      </c>
      <c r="B861" s="28" t="s">
        <v>1121</v>
      </c>
      <c r="C861" s="28" t="s">
        <v>8</v>
      </c>
      <c r="D861" s="28">
        <v>2209955</v>
      </c>
      <c r="E861" s="28" t="s">
        <v>361</v>
      </c>
    </row>
    <row r="862" spans="1:5" x14ac:dyDescent="0.35">
      <c r="A862" s="28">
        <v>22</v>
      </c>
      <c r="B862" s="28" t="s">
        <v>1121</v>
      </c>
      <c r="C862" s="28" t="s">
        <v>8</v>
      </c>
      <c r="D862" s="28">
        <v>2209971</v>
      </c>
      <c r="E862" s="28" t="s">
        <v>362</v>
      </c>
    </row>
    <row r="863" spans="1:5" x14ac:dyDescent="0.35">
      <c r="A863" s="28">
        <v>22</v>
      </c>
      <c r="B863" s="28" t="s">
        <v>1121</v>
      </c>
      <c r="C863" s="28" t="s">
        <v>8</v>
      </c>
      <c r="D863" s="28">
        <v>2210003</v>
      </c>
      <c r="E863" s="28" t="s">
        <v>363</v>
      </c>
    </row>
    <row r="864" spans="1:5" x14ac:dyDescent="0.35">
      <c r="A864" s="28">
        <v>22</v>
      </c>
      <c r="B864" s="28" t="s">
        <v>1121</v>
      </c>
      <c r="C864" s="28" t="s">
        <v>8</v>
      </c>
      <c r="D864" s="28">
        <v>2210052</v>
      </c>
      <c r="E864" s="28" t="s">
        <v>364</v>
      </c>
    </row>
    <row r="865" spans="1:5" x14ac:dyDescent="0.35">
      <c r="A865" s="28">
        <v>22</v>
      </c>
      <c r="B865" s="28" t="s">
        <v>1121</v>
      </c>
      <c r="C865" s="28" t="s">
        <v>8</v>
      </c>
      <c r="D865" s="28">
        <v>2210102</v>
      </c>
      <c r="E865" s="28" t="s">
        <v>365</v>
      </c>
    </row>
    <row r="866" spans="1:5" x14ac:dyDescent="0.35">
      <c r="A866" s="28">
        <v>22</v>
      </c>
      <c r="B866" s="28" t="s">
        <v>1121</v>
      </c>
      <c r="C866" s="28" t="s">
        <v>8</v>
      </c>
      <c r="D866" s="28">
        <v>2210201</v>
      </c>
      <c r="E866" s="28" t="s">
        <v>366</v>
      </c>
    </row>
    <row r="867" spans="1:5" x14ac:dyDescent="0.35">
      <c r="A867" s="28">
        <v>22</v>
      </c>
      <c r="B867" s="28" t="s">
        <v>1121</v>
      </c>
      <c r="C867" s="28" t="s">
        <v>8</v>
      </c>
      <c r="D867" s="28">
        <v>2210300</v>
      </c>
      <c r="E867" s="28" t="s">
        <v>367</v>
      </c>
    </row>
    <row r="868" spans="1:5" x14ac:dyDescent="0.35">
      <c r="A868" s="28">
        <v>22</v>
      </c>
      <c r="B868" s="28" t="s">
        <v>1121</v>
      </c>
      <c r="C868" s="28" t="s">
        <v>8</v>
      </c>
      <c r="D868" s="28">
        <v>2210359</v>
      </c>
      <c r="E868" s="28" t="s">
        <v>368</v>
      </c>
    </row>
    <row r="869" spans="1:5" x14ac:dyDescent="0.35">
      <c r="A869" s="28">
        <v>22</v>
      </c>
      <c r="B869" s="28" t="s">
        <v>1121</v>
      </c>
      <c r="C869" s="28" t="s">
        <v>8</v>
      </c>
      <c r="D869" s="28">
        <v>2210375</v>
      </c>
      <c r="E869" s="28" t="s">
        <v>369</v>
      </c>
    </row>
    <row r="870" spans="1:5" x14ac:dyDescent="0.35">
      <c r="A870" s="28">
        <v>22</v>
      </c>
      <c r="B870" s="28" t="s">
        <v>1121</v>
      </c>
      <c r="C870" s="28" t="s">
        <v>8</v>
      </c>
      <c r="D870" s="28">
        <v>2210383</v>
      </c>
      <c r="E870" s="28" t="s">
        <v>370</v>
      </c>
    </row>
    <row r="871" spans="1:5" x14ac:dyDescent="0.35">
      <c r="A871" s="28">
        <v>22</v>
      </c>
      <c r="B871" s="28" t="s">
        <v>1121</v>
      </c>
      <c r="C871" s="28" t="s">
        <v>8</v>
      </c>
      <c r="D871" s="28">
        <v>2210391</v>
      </c>
      <c r="E871" s="28" t="s">
        <v>371</v>
      </c>
    </row>
    <row r="872" spans="1:5" x14ac:dyDescent="0.35">
      <c r="A872" s="28">
        <v>22</v>
      </c>
      <c r="B872" s="28" t="s">
        <v>1121</v>
      </c>
      <c r="C872" s="28" t="s">
        <v>8</v>
      </c>
      <c r="D872" s="28">
        <v>2210409</v>
      </c>
      <c r="E872" s="28" t="s">
        <v>372</v>
      </c>
    </row>
    <row r="873" spans="1:5" x14ac:dyDescent="0.35">
      <c r="A873" s="28">
        <v>22</v>
      </c>
      <c r="B873" s="28" t="s">
        <v>1121</v>
      </c>
      <c r="C873" s="28" t="s">
        <v>8</v>
      </c>
      <c r="D873" s="28">
        <v>2210508</v>
      </c>
      <c r="E873" s="28" t="s">
        <v>373</v>
      </c>
    </row>
    <row r="874" spans="1:5" x14ac:dyDescent="0.35">
      <c r="A874" s="28">
        <v>22</v>
      </c>
      <c r="B874" s="28" t="s">
        <v>1121</v>
      </c>
      <c r="C874" s="28" t="s">
        <v>8</v>
      </c>
      <c r="D874" s="28">
        <v>2210607</v>
      </c>
      <c r="E874" s="28" t="s">
        <v>374</v>
      </c>
    </row>
    <row r="875" spans="1:5" x14ac:dyDescent="0.35">
      <c r="A875" s="28">
        <v>22</v>
      </c>
      <c r="B875" s="28" t="s">
        <v>1121</v>
      </c>
      <c r="C875" s="28" t="s">
        <v>8</v>
      </c>
      <c r="D875" s="28">
        <v>2210623</v>
      </c>
      <c r="E875" s="28" t="s">
        <v>375</v>
      </c>
    </row>
    <row r="876" spans="1:5" x14ac:dyDescent="0.35">
      <c r="A876" s="28">
        <v>22</v>
      </c>
      <c r="B876" s="28" t="s">
        <v>1121</v>
      </c>
      <c r="C876" s="28" t="s">
        <v>8</v>
      </c>
      <c r="D876" s="28">
        <v>2210631</v>
      </c>
      <c r="E876" s="28" t="s">
        <v>376</v>
      </c>
    </row>
    <row r="877" spans="1:5" x14ac:dyDescent="0.35">
      <c r="A877" s="28">
        <v>22</v>
      </c>
      <c r="B877" s="28" t="s">
        <v>1121</v>
      </c>
      <c r="C877" s="28" t="s">
        <v>8</v>
      </c>
      <c r="D877" s="28">
        <v>2210656</v>
      </c>
      <c r="E877" s="28" t="s">
        <v>377</v>
      </c>
    </row>
    <row r="878" spans="1:5" x14ac:dyDescent="0.35">
      <c r="A878" s="28">
        <v>22</v>
      </c>
      <c r="B878" s="28" t="s">
        <v>1121</v>
      </c>
      <c r="C878" s="28" t="s">
        <v>8</v>
      </c>
      <c r="D878" s="28">
        <v>2210706</v>
      </c>
      <c r="E878" s="28" t="s">
        <v>378</v>
      </c>
    </row>
    <row r="879" spans="1:5" x14ac:dyDescent="0.35">
      <c r="A879" s="28">
        <v>22</v>
      </c>
      <c r="B879" s="28" t="s">
        <v>1121</v>
      </c>
      <c r="C879" s="28" t="s">
        <v>8</v>
      </c>
      <c r="D879" s="28">
        <v>2210805</v>
      </c>
      <c r="E879" s="28" t="s">
        <v>379</v>
      </c>
    </row>
    <row r="880" spans="1:5" x14ac:dyDescent="0.35">
      <c r="A880" s="28">
        <v>22</v>
      </c>
      <c r="B880" s="28" t="s">
        <v>1121</v>
      </c>
      <c r="C880" s="28" t="s">
        <v>8</v>
      </c>
      <c r="D880" s="28">
        <v>2210904</v>
      </c>
      <c r="E880" s="28" t="s">
        <v>380</v>
      </c>
    </row>
    <row r="881" spans="1:5" x14ac:dyDescent="0.35">
      <c r="A881" s="28">
        <v>22</v>
      </c>
      <c r="B881" s="28" t="s">
        <v>1121</v>
      </c>
      <c r="C881" s="28" t="s">
        <v>8</v>
      </c>
      <c r="D881" s="28">
        <v>2210938</v>
      </c>
      <c r="E881" s="28" t="s">
        <v>381</v>
      </c>
    </row>
    <row r="882" spans="1:5" x14ac:dyDescent="0.35">
      <c r="A882" s="28">
        <v>22</v>
      </c>
      <c r="B882" s="28" t="s">
        <v>1121</v>
      </c>
      <c r="C882" s="28" t="s">
        <v>8</v>
      </c>
      <c r="D882" s="28">
        <v>2210953</v>
      </c>
      <c r="E882" s="28" t="s">
        <v>382</v>
      </c>
    </row>
    <row r="883" spans="1:5" x14ac:dyDescent="0.35">
      <c r="A883" s="28">
        <v>22</v>
      </c>
      <c r="B883" s="28" t="s">
        <v>1121</v>
      </c>
      <c r="C883" s="28" t="s">
        <v>8</v>
      </c>
      <c r="D883" s="28">
        <v>2210979</v>
      </c>
      <c r="E883" s="28" t="s">
        <v>383</v>
      </c>
    </row>
    <row r="884" spans="1:5" x14ac:dyDescent="0.35">
      <c r="A884" s="28">
        <v>22</v>
      </c>
      <c r="B884" s="28" t="s">
        <v>1121</v>
      </c>
      <c r="C884" s="28" t="s">
        <v>8</v>
      </c>
      <c r="D884" s="28">
        <v>2211001</v>
      </c>
      <c r="E884" s="28" t="s">
        <v>161</v>
      </c>
    </row>
    <row r="885" spans="1:5" x14ac:dyDescent="0.35">
      <c r="A885" s="28">
        <v>22</v>
      </c>
      <c r="B885" s="28" t="s">
        <v>1121</v>
      </c>
      <c r="C885" s="28" t="s">
        <v>8</v>
      </c>
      <c r="D885" s="28">
        <v>2211100</v>
      </c>
      <c r="E885" s="28" t="s">
        <v>1124</v>
      </c>
    </row>
    <row r="886" spans="1:5" x14ac:dyDescent="0.35">
      <c r="A886" s="28">
        <v>22</v>
      </c>
      <c r="B886" s="28" t="s">
        <v>1121</v>
      </c>
      <c r="C886" s="28" t="s">
        <v>8</v>
      </c>
      <c r="D886" s="28">
        <v>2211209</v>
      </c>
      <c r="E886" s="28" t="s">
        <v>384</v>
      </c>
    </row>
    <row r="887" spans="1:5" x14ac:dyDescent="0.35">
      <c r="A887" s="28">
        <v>22</v>
      </c>
      <c r="B887" s="28" t="s">
        <v>1121</v>
      </c>
      <c r="C887" s="28" t="s">
        <v>8</v>
      </c>
      <c r="D887" s="28">
        <v>2211308</v>
      </c>
      <c r="E887" s="28" t="s">
        <v>385</v>
      </c>
    </row>
    <row r="888" spans="1:5" x14ac:dyDescent="0.35">
      <c r="A888" s="28">
        <v>22</v>
      </c>
      <c r="B888" s="28" t="s">
        <v>1121</v>
      </c>
      <c r="C888" s="28" t="s">
        <v>8</v>
      </c>
      <c r="D888" s="28">
        <v>2211357</v>
      </c>
      <c r="E888" s="28" t="s">
        <v>386</v>
      </c>
    </row>
    <row r="889" spans="1:5" x14ac:dyDescent="0.35">
      <c r="A889" s="28">
        <v>22</v>
      </c>
      <c r="B889" s="28" t="s">
        <v>1121</v>
      </c>
      <c r="C889" s="28" t="s">
        <v>8</v>
      </c>
      <c r="D889" s="28">
        <v>2211407</v>
      </c>
      <c r="E889" s="28" t="s">
        <v>387</v>
      </c>
    </row>
    <row r="890" spans="1:5" x14ac:dyDescent="0.35">
      <c r="A890" s="28">
        <v>22</v>
      </c>
      <c r="B890" s="28" t="s">
        <v>1121</v>
      </c>
      <c r="C890" s="28" t="s">
        <v>8</v>
      </c>
      <c r="D890" s="28">
        <v>2211506</v>
      </c>
      <c r="E890" s="28" t="s">
        <v>388</v>
      </c>
    </row>
    <row r="891" spans="1:5" x14ac:dyDescent="0.35">
      <c r="A891" s="28">
        <v>22</v>
      </c>
      <c r="B891" s="28" t="s">
        <v>1121</v>
      </c>
      <c r="C891" s="28" t="s">
        <v>8</v>
      </c>
      <c r="D891" s="28">
        <v>2211605</v>
      </c>
      <c r="E891" s="28" t="s">
        <v>389</v>
      </c>
    </row>
    <row r="892" spans="1:5" x14ac:dyDescent="0.35">
      <c r="A892" s="28">
        <v>22</v>
      </c>
      <c r="B892" s="28" t="s">
        <v>1121</v>
      </c>
      <c r="C892" s="28" t="s">
        <v>8</v>
      </c>
      <c r="D892" s="28">
        <v>2211704</v>
      </c>
      <c r="E892" s="28" t="s">
        <v>390</v>
      </c>
    </row>
    <row r="893" spans="1:5" x14ac:dyDescent="0.35">
      <c r="A893" s="28">
        <v>23</v>
      </c>
      <c r="B893" s="28" t="s">
        <v>1125</v>
      </c>
      <c r="C893" s="28" t="s">
        <v>424</v>
      </c>
      <c r="D893" s="28">
        <v>2300101</v>
      </c>
      <c r="E893" s="28" t="s">
        <v>1126</v>
      </c>
    </row>
    <row r="894" spans="1:5" x14ac:dyDescent="0.35">
      <c r="A894" s="28">
        <v>23</v>
      </c>
      <c r="B894" s="28" t="s">
        <v>1125</v>
      </c>
      <c r="C894" s="28" t="s">
        <v>424</v>
      </c>
      <c r="D894" s="28">
        <v>2300150</v>
      </c>
      <c r="E894" s="28" t="s">
        <v>1127</v>
      </c>
    </row>
    <row r="895" spans="1:5" x14ac:dyDescent="0.35">
      <c r="A895" s="28">
        <v>23</v>
      </c>
      <c r="B895" s="28" t="s">
        <v>1125</v>
      </c>
      <c r="C895" s="28" t="s">
        <v>424</v>
      </c>
      <c r="D895" s="28">
        <v>2300200</v>
      </c>
      <c r="E895" s="28" t="s">
        <v>1128</v>
      </c>
    </row>
    <row r="896" spans="1:5" x14ac:dyDescent="0.35">
      <c r="A896" s="28">
        <v>23</v>
      </c>
      <c r="B896" s="28" t="s">
        <v>1125</v>
      </c>
      <c r="C896" s="28" t="s">
        <v>424</v>
      </c>
      <c r="D896" s="28">
        <v>2300309</v>
      </c>
      <c r="E896" s="28" t="s">
        <v>1129</v>
      </c>
    </row>
    <row r="897" spans="1:5" x14ac:dyDescent="0.35">
      <c r="A897" s="28">
        <v>23</v>
      </c>
      <c r="B897" s="28" t="s">
        <v>1125</v>
      </c>
      <c r="C897" s="28" t="s">
        <v>424</v>
      </c>
      <c r="D897" s="28">
        <v>2300408</v>
      </c>
      <c r="E897" s="28" t="s">
        <v>1130</v>
      </c>
    </row>
    <row r="898" spans="1:5" x14ac:dyDescent="0.35">
      <c r="A898" s="28">
        <v>23</v>
      </c>
      <c r="B898" s="28" t="s">
        <v>1125</v>
      </c>
      <c r="C898" s="28" t="s">
        <v>424</v>
      </c>
      <c r="D898" s="28">
        <v>2300507</v>
      </c>
      <c r="E898" s="28" t="s">
        <v>1131</v>
      </c>
    </row>
    <row r="899" spans="1:5" x14ac:dyDescent="0.35">
      <c r="A899" s="28">
        <v>23</v>
      </c>
      <c r="B899" s="28" t="s">
        <v>1125</v>
      </c>
      <c r="C899" s="28" t="s">
        <v>424</v>
      </c>
      <c r="D899" s="28">
        <v>2300606</v>
      </c>
      <c r="E899" s="28" t="s">
        <v>1132</v>
      </c>
    </row>
    <row r="900" spans="1:5" x14ac:dyDescent="0.35">
      <c r="A900" s="28">
        <v>23</v>
      </c>
      <c r="B900" s="28" t="s">
        <v>1125</v>
      </c>
      <c r="C900" s="28" t="s">
        <v>424</v>
      </c>
      <c r="D900" s="28">
        <v>2300705</v>
      </c>
      <c r="E900" s="28" t="s">
        <v>1133</v>
      </c>
    </row>
    <row r="901" spans="1:5" x14ac:dyDescent="0.35">
      <c r="A901" s="28">
        <v>23</v>
      </c>
      <c r="B901" s="28" t="s">
        <v>1125</v>
      </c>
      <c r="C901" s="28" t="s">
        <v>424</v>
      </c>
      <c r="D901" s="28">
        <v>2300754</v>
      </c>
      <c r="E901" s="28" t="s">
        <v>1134</v>
      </c>
    </row>
    <row r="902" spans="1:5" x14ac:dyDescent="0.35">
      <c r="A902" s="28">
        <v>23</v>
      </c>
      <c r="B902" s="28" t="s">
        <v>1125</v>
      </c>
      <c r="C902" s="28" t="s">
        <v>424</v>
      </c>
      <c r="D902" s="28">
        <v>2300804</v>
      </c>
      <c r="E902" s="28" t="s">
        <v>1135</v>
      </c>
    </row>
    <row r="903" spans="1:5" x14ac:dyDescent="0.35">
      <c r="A903" s="28">
        <v>23</v>
      </c>
      <c r="B903" s="28" t="s">
        <v>1125</v>
      </c>
      <c r="C903" s="28" t="s">
        <v>424</v>
      </c>
      <c r="D903" s="28">
        <v>2300903</v>
      </c>
      <c r="E903" s="28" t="s">
        <v>1136</v>
      </c>
    </row>
    <row r="904" spans="1:5" x14ac:dyDescent="0.35">
      <c r="A904" s="28">
        <v>23</v>
      </c>
      <c r="B904" s="28" t="s">
        <v>1125</v>
      </c>
      <c r="C904" s="28" t="s">
        <v>424</v>
      </c>
      <c r="D904" s="28">
        <v>2301000</v>
      </c>
      <c r="E904" s="28" t="s">
        <v>1137</v>
      </c>
    </row>
    <row r="905" spans="1:5" x14ac:dyDescent="0.35">
      <c r="A905" s="28">
        <v>23</v>
      </c>
      <c r="B905" s="28" t="s">
        <v>1125</v>
      </c>
      <c r="C905" s="28" t="s">
        <v>424</v>
      </c>
      <c r="D905" s="28">
        <v>2301109</v>
      </c>
      <c r="E905" s="28" t="s">
        <v>1138</v>
      </c>
    </row>
    <row r="906" spans="1:5" x14ac:dyDescent="0.35">
      <c r="A906" s="28">
        <v>23</v>
      </c>
      <c r="B906" s="28" t="s">
        <v>1125</v>
      </c>
      <c r="C906" s="28" t="s">
        <v>424</v>
      </c>
      <c r="D906" s="28">
        <v>2301208</v>
      </c>
      <c r="E906" s="28" t="s">
        <v>1139</v>
      </c>
    </row>
    <row r="907" spans="1:5" x14ac:dyDescent="0.35">
      <c r="A907" s="28">
        <v>23</v>
      </c>
      <c r="B907" s="28" t="s">
        <v>1125</v>
      </c>
      <c r="C907" s="28" t="s">
        <v>424</v>
      </c>
      <c r="D907" s="28">
        <v>2301257</v>
      </c>
      <c r="E907" s="28" t="s">
        <v>1140</v>
      </c>
    </row>
    <row r="908" spans="1:5" x14ac:dyDescent="0.35">
      <c r="A908" s="28">
        <v>23</v>
      </c>
      <c r="B908" s="28" t="s">
        <v>1125</v>
      </c>
      <c r="C908" s="28" t="s">
        <v>424</v>
      </c>
      <c r="D908" s="28">
        <v>2301307</v>
      </c>
      <c r="E908" s="28" t="s">
        <v>1141</v>
      </c>
    </row>
    <row r="909" spans="1:5" x14ac:dyDescent="0.35">
      <c r="A909" s="28">
        <v>23</v>
      </c>
      <c r="B909" s="28" t="s">
        <v>1125</v>
      </c>
      <c r="C909" s="28" t="s">
        <v>424</v>
      </c>
      <c r="D909" s="28">
        <v>2301406</v>
      </c>
      <c r="E909" s="28" t="s">
        <v>1142</v>
      </c>
    </row>
    <row r="910" spans="1:5" x14ac:dyDescent="0.35">
      <c r="A910" s="28">
        <v>23</v>
      </c>
      <c r="B910" s="28" t="s">
        <v>1125</v>
      </c>
      <c r="C910" s="28" t="s">
        <v>424</v>
      </c>
      <c r="D910" s="28">
        <v>2301505</v>
      </c>
      <c r="E910" s="28" t="s">
        <v>1143</v>
      </c>
    </row>
    <row r="911" spans="1:5" x14ac:dyDescent="0.35">
      <c r="A911" s="28">
        <v>23</v>
      </c>
      <c r="B911" s="28" t="s">
        <v>1125</v>
      </c>
      <c r="C911" s="28" t="s">
        <v>424</v>
      </c>
      <c r="D911" s="28">
        <v>2301604</v>
      </c>
      <c r="E911" s="28" t="s">
        <v>1144</v>
      </c>
    </row>
    <row r="912" spans="1:5" x14ac:dyDescent="0.35">
      <c r="A912" s="28">
        <v>23</v>
      </c>
      <c r="B912" s="28" t="s">
        <v>1125</v>
      </c>
      <c r="C912" s="28" t="s">
        <v>424</v>
      </c>
      <c r="D912" s="28">
        <v>2301703</v>
      </c>
      <c r="E912" s="28" t="s">
        <v>1145</v>
      </c>
    </row>
    <row r="913" spans="1:5" x14ac:dyDescent="0.35">
      <c r="A913" s="28">
        <v>23</v>
      </c>
      <c r="B913" s="28" t="s">
        <v>1125</v>
      </c>
      <c r="C913" s="28" t="s">
        <v>424</v>
      </c>
      <c r="D913" s="28">
        <v>2301802</v>
      </c>
      <c r="E913" s="28" t="s">
        <v>1146</v>
      </c>
    </row>
    <row r="914" spans="1:5" x14ac:dyDescent="0.35">
      <c r="A914" s="28">
        <v>23</v>
      </c>
      <c r="B914" s="28" t="s">
        <v>1125</v>
      </c>
      <c r="C914" s="28" t="s">
        <v>424</v>
      </c>
      <c r="D914" s="28">
        <v>2301851</v>
      </c>
      <c r="E914" s="28" t="s">
        <v>1147</v>
      </c>
    </row>
    <row r="915" spans="1:5" x14ac:dyDescent="0.35">
      <c r="A915" s="28">
        <v>23</v>
      </c>
      <c r="B915" s="28" t="s">
        <v>1125</v>
      </c>
      <c r="C915" s="28" t="s">
        <v>424</v>
      </c>
      <c r="D915" s="28">
        <v>2301901</v>
      </c>
      <c r="E915" s="28" t="s">
        <v>1148</v>
      </c>
    </row>
    <row r="916" spans="1:5" x14ac:dyDescent="0.35">
      <c r="A916" s="28">
        <v>23</v>
      </c>
      <c r="B916" s="28" t="s">
        <v>1125</v>
      </c>
      <c r="C916" s="28" t="s">
        <v>424</v>
      </c>
      <c r="D916" s="28">
        <v>2301950</v>
      </c>
      <c r="E916" s="28" t="s">
        <v>1149</v>
      </c>
    </row>
    <row r="917" spans="1:5" x14ac:dyDescent="0.35">
      <c r="A917" s="28">
        <v>23</v>
      </c>
      <c r="B917" s="28" t="s">
        <v>1125</v>
      </c>
      <c r="C917" s="28" t="s">
        <v>424</v>
      </c>
      <c r="D917" s="28">
        <v>2302008</v>
      </c>
      <c r="E917" s="28" t="s">
        <v>1150</v>
      </c>
    </row>
    <row r="918" spans="1:5" x14ac:dyDescent="0.35">
      <c r="A918" s="28">
        <v>23</v>
      </c>
      <c r="B918" s="28" t="s">
        <v>1125</v>
      </c>
      <c r="C918" s="28" t="s">
        <v>424</v>
      </c>
      <c r="D918" s="28">
        <v>2302057</v>
      </c>
      <c r="E918" s="28" t="s">
        <v>1151</v>
      </c>
    </row>
    <row r="919" spans="1:5" x14ac:dyDescent="0.35">
      <c r="A919" s="28">
        <v>23</v>
      </c>
      <c r="B919" s="28" t="s">
        <v>1125</v>
      </c>
      <c r="C919" s="28" t="s">
        <v>424</v>
      </c>
      <c r="D919" s="28">
        <v>2302107</v>
      </c>
      <c r="E919" s="28" t="s">
        <v>1152</v>
      </c>
    </row>
    <row r="920" spans="1:5" x14ac:dyDescent="0.35">
      <c r="A920" s="28">
        <v>23</v>
      </c>
      <c r="B920" s="28" t="s">
        <v>1125</v>
      </c>
      <c r="C920" s="28" t="s">
        <v>424</v>
      </c>
      <c r="D920" s="28">
        <v>2302206</v>
      </c>
      <c r="E920" s="28" t="s">
        <v>1153</v>
      </c>
    </row>
    <row r="921" spans="1:5" x14ac:dyDescent="0.35">
      <c r="A921" s="28">
        <v>23</v>
      </c>
      <c r="B921" s="28" t="s">
        <v>1125</v>
      </c>
      <c r="C921" s="28" t="s">
        <v>424</v>
      </c>
      <c r="D921" s="28">
        <v>2302305</v>
      </c>
      <c r="E921" s="28" t="s">
        <v>1154</v>
      </c>
    </row>
    <row r="922" spans="1:5" x14ac:dyDescent="0.35">
      <c r="A922" s="28">
        <v>23</v>
      </c>
      <c r="B922" s="28" t="s">
        <v>1125</v>
      </c>
      <c r="C922" s="28" t="s">
        <v>424</v>
      </c>
      <c r="D922" s="28">
        <v>2302404</v>
      </c>
      <c r="E922" s="28" t="s">
        <v>1155</v>
      </c>
    </row>
    <row r="923" spans="1:5" x14ac:dyDescent="0.35">
      <c r="A923" s="28">
        <v>23</v>
      </c>
      <c r="B923" s="28" t="s">
        <v>1125</v>
      </c>
      <c r="C923" s="28" t="s">
        <v>424</v>
      </c>
      <c r="D923" s="28">
        <v>2302503</v>
      </c>
      <c r="E923" s="28" t="s">
        <v>1156</v>
      </c>
    </row>
    <row r="924" spans="1:5" x14ac:dyDescent="0.35">
      <c r="A924" s="28">
        <v>23</v>
      </c>
      <c r="B924" s="28" t="s">
        <v>1125</v>
      </c>
      <c r="C924" s="28" t="s">
        <v>424</v>
      </c>
      <c r="D924" s="28">
        <v>2302602</v>
      </c>
      <c r="E924" s="28" t="s">
        <v>1157</v>
      </c>
    </row>
    <row r="925" spans="1:5" x14ac:dyDescent="0.35">
      <c r="A925" s="28">
        <v>23</v>
      </c>
      <c r="B925" s="28" t="s">
        <v>1125</v>
      </c>
      <c r="C925" s="28" t="s">
        <v>424</v>
      </c>
      <c r="D925" s="28">
        <v>2302701</v>
      </c>
      <c r="E925" s="28" t="s">
        <v>1158</v>
      </c>
    </row>
    <row r="926" spans="1:5" x14ac:dyDescent="0.35">
      <c r="A926" s="28">
        <v>23</v>
      </c>
      <c r="B926" s="28" t="s">
        <v>1125</v>
      </c>
      <c r="C926" s="28" t="s">
        <v>424</v>
      </c>
      <c r="D926" s="28">
        <v>2302800</v>
      </c>
      <c r="E926" s="28" t="s">
        <v>1159</v>
      </c>
    </row>
    <row r="927" spans="1:5" x14ac:dyDescent="0.35">
      <c r="A927" s="28">
        <v>23</v>
      </c>
      <c r="B927" s="28" t="s">
        <v>1125</v>
      </c>
      <c r="C927" s="28" t="s">
        <v>424</v>
      </c>
      <c r="D927" s="28">
        <v>2302909</v>
      </c>
      <c r="E927" s="28" t="s">
        <v>1160</v>
      </c>
    </row>
    <row r="928" spans="1:5" x14ac:dyDescent="0.35">
      <c r="A928" s="28">
        <v>23</v>
      </c>
      <c r="B928" s="28" t="s">
        <v>1125</v>
      </c>
      <c r="C928" s="28" t="s">
        <v>424</v>
      </c>
      <c r="D928" s="28">
        <v>2303006</v>
      </c>
      <c r="E928" s="28" t="s">
        <v>1161</v>
      </c>
    </row>
    <row r="929" spans="1:5" x14ac:dyDescent="0.35">
      <c r="A929" s="28">
        <v>23</v>
      </c>
      <c r="B929" s="28" t="s">
        <v>1125</v>
      </c>
      <c r="C929" s="28" t="s">
        <v>424</v>
      </c>
      <c r="D929" s="28">
        <v>2303105</v>
      </c>
      <c r="E929" s="28" t="s">
        <v>1162</v>
      </c>
    </row>
    <row r="930" spans="1:5" x14ac:dyDescent="0.35">
      <c r="A930" s="28">
        <v>23</v>
      </c>
      <c r="B930" s="28" t="s">
        <v>1125</v>
      </c>
      <c r="C930" s="28" t="s">
        <v>424</v>
      </c>
      <c r="D930" s="28">
        <v>2303204</v>
      </c>
      <c r="E930" s="28" t="s">
        <v>1163</v>
      </c>
    </row>
    <row r="931" spans="1:5" x14ac:dyDescent="0.35">
      <c r="A931" s="28">
        <v>23</v>
      </c>
      <c r="B931" s="28" t="s">
        <v>1125</v>
      </c>
      <c r="C931" s="28" t="s">
        <v>424</v>
      </c>
      <c r="D931" s="28">
        <v>2303303</v>
      </c>
      <c r="E931" s="28" t="s">
        <v>1164</v>
      </c>
    </row>
    <row r="932" spans="1:5" x14ac:dyDescent="0.35">
      <c r="A932" s="28">
        <v>23</v>
      </c>
      <c r="B932" s="28" t="s">
        <v>1125</v>
      </c>
      <c r="C932" s="28" t="s">
        <v>424</v>
      </c>
      <c r="D932" s="28">
        <v>2303402</v>
      </c>
      <c r="E932" s="28" t="s">
        <v>1165</v>
      </c>
    </row>
    <row r="933" spans="1:5" x14ac:dyDescent="0.35">
      <c r="A933" s="28">
        <v>23</v>
      </c>
      <c r="B933" s="28" t="s">
        <v>1125</v>
      </c>
      <c r="C933" s="28" t="s">
        <v>424</v>
      </c>
      <c r="D933" s="28">
        <v>2303501</v>
      </c>
      <c r="E933" s="28" t="s">
        <v>1166</v>
      </c>
    </row>
    <row r="934" spans="1:5" x14ac:dyDescent="0.35">
      <c r="A934" s="28">
        <v>23</v>
      </c>
      <c r="B934" s="28" t="s">
        <v>1125</v>
      </c>
      <c r="C934" s="28" t="s">
        <v>424</v>
      </c>
      <c r="D934" s="28">
        <v>2303600</v>
      </c>
      <c r="E934" s="28" t="s">
        <v>1167</v>
      </c>
    </row>
    <row r="935" spans="1:5" x14ac:dyDescent="0.35">
      <c r="A935" s="28">
        <v>23</v>
      </c>
      <c r="B935" s="28" t="s">
        <v>1125</v>
      </c>
      <c r="C935" s="28" t="s">
        <v>424</v>
      </c>
      <c r="D935" s="28">
        <v>2303659</v>
      </c>
      <c r="E935" s="28" t="s">
        <v>1168</v>
      </c>
    </row>
    <row r="936" spans="1:5" x14ac:dyDescent="0.35">
      <c r="A936" s="28">
        <v>23</v>
      </c>
      <c r="B936" s="28" t="s">
        <v>1125</v>
      </c>
      <c r="C936" s="28" t="s">
        <v>424</v>
      </c>
      <c r="D936" s="28">
        <v>2303709</v>
      </c>
      <c r="E936" s="28" t="s">
        <v>1169</v>
      </c>
    </row>
    <row r="937" spans="1:5" x14ac:dyDescent="0.35">
      <c r="A937" s="28">
        <v>23</v>
      </c>
      <c r="B937" s="28" t="s">
        <v>1125</v>
      </c>
      <c r="C937" s="28" t="s">
        <v>424</v>
      </c>
      <c r="D937" s="28">
        <v>2303808</v>
      </c>
      <c r="E937" s="28" t="s">
        <v>1170</v>
      </c>
    </row>
    <row r="938" spans="1:5" x14ac:dyDescent="0.35">
      <c r="A938" s="28">
        <v>23</v>
      </c>
      <c r="B938" s="28" t="s">
        <v>1125</v>
      </c>
      <c r="C938" s="28" t="s">
        <v>424</v>
      </c>
      <c r="D938" s="28">
        <v>2303907</v>
      </c>
      <c r="E938" s="28" t="s">
        <v>1171</v>
      </c>
    </row>
    <row r="939" spans="1:5" x14ac:dyDescent="0.35">
      <c r="A939" s="28">
        <v>23</v>
      </c>
      <c r="B939" s="28" t="s">
        <v>1125</v>
      </c>
      <c r="C939" s="28" t="s">
        <v>424</v>
      </c>
      <c r="D939" s="28">
        <v>2303931</v>
      </c>
      <c r="E939" s="28" t="s">
        <v>1172</v>
      </c>
    </row>
    <row r="940" spans="1:5" x14ac:dyDescent="0.35">
      <c r="A940" s="28">
        <v>23</v>
      </c>
      <c r="B940" s="28" t="s">
        <v>1125</v>
      </c>
      <c r="C940" s="28" t="s">
        <v>424</v>
      </c>
      <c r="D940" s="28">
        <v>2303956</v>
      </c>
      <c r="E940" s="28" t="s">
        <v>1173</v>
      </c>
    </row>
    <row r="941" spans="1:5" x14ac:dyDescent="0.35">
      <c r="A941" s="28">
        <v>23</v>
      </c>
      <c r="B941" s="28" t="s">
        <v>1125</v>
      </c>
      <c r="C941" s="28" t="s">
        <v>424</v>
      </c>
      <c r="D941" s="28">
        <v>2304004</v>
      </c>
      <c r="E941" s="28" t="s">
        <v>1174</v>
      </c>
    </row>
    <row r="942" spans="1:5" x14ac:dyDescent="0.35">
      <c r="A942" s="28">
        <v>23</v>
      </c>
      <c r="B942" s="28" t="s">
        <v>1125</v>
      </c>
      <c r="C942" s="28" t="s">
        <v>424</v>
      </c>
      <c r="D942" s="28">
        <v>2304103</v>
      </c>
      <c r="E942" s="28" t="s">
        <v>1175</v>
      </c>
    </row>
    <row r="943" spans="1:5" x14ac:dyDescent="0.35">
      <c r="A943" s="28">
        <v>23</v>
      </c>
      <c r="B943" s="28" t="s">
        <v>1125</v>
      </c>
      <c r="C943" s="28" t="s">
        <v>424</v>
      </c>
      <c r="D943" s="28">
        <v>2304202</v>
      </c>
      <c r="E943" s="28" t="s">
        <v>1176</v>
      </c>
    </row>
    <row r="944" spans="1:5" x14ac:dyDescent="0.35">
      <c r="A944" s="28">
        <v>23</v>
      </c>
      <c r="B944" s="28" t="s">
        <v>1125</v>
      </c>
      <c r="C944" s="28" t="s">
        <v>424</v>
      </c>
      <c r="D944" s="28">
        <v>2304236</v>
      </c>
      <c r="E944" s="28" t="s">
        <v>1177</v>
      </c>
    </row>
    <row r="945" spans="1:5" x14ac:dyDescent="0.35">
      <c r="A945" s="28">
        <v>23</v>
      </c>
      <c r="B945" s="28" t="s">
        <v>1125</v>
      </c>
      <c r="C945" s="28" t="s">
        <v>424</v>
      </c>
      <c r="D945" s="28">
        <v>2304251</v>
      </c>
      <c r="E945" s="28" t="s">
        <v>1178</v>
      </c>
    </row>
    <row r="946" spans="1:5" x14ac:dyDescent="0.35">
      <c r="A946" s="28">
        <v>23</v>
      </c>
      <c r="B946" s="28" t="s">
        <v>1125</v>
      </c>
      <c r="C946" s="28" t="s">
        <v>424</v>
      </c>
      <c r="D946" s="28">
        <v>2304269</v>
      </c>
      <c r="E946" s="28" t="s">
        <v>1179</v>
      </c>
    </row>
    <row r="947" spans="1:5" x14ac:dyDescent="0.35">
      <c r="A947" s="28">
        <v>23</v>
      </c>
      <c r="B947" s="28" t="s">
        <v>1125</v>
      </c>
      <c r="C947" s="28" t="s">
        <v>424</v>
      </c>
      <c r="D947" s="28">
        <v>2304277</v>
      </c>
      <c r="E947" s="28" t="s">
        <v>1180</v>
      </c>
    </row>
    <row r="948" spans="1:5" x14ac:dyDescent="0.35">
      <c r="A948" s="28">
        <v>23</v>
      </c>
      <c r="B948" s="28" t="s">
        <v>1125</v>
      </c>
      <c r="C948" s="28" t="s">
        <v>424</v>
      </c>
      <c r="D948" s="28">
        <v>2304285</v>
      </c>
      <c r="E948" s="28" t="s">
        <v>1181</v>
      </c>
    </row>
    <row r="949" spans="1:5" x14ac:dyDescent="0.35">
      <c r="A949" s="28">
        <v>23</v>
      </c>
      <c r="B949" s="28" t="s">
        <v>1125</v>
      </c>
      <c r="C949" s="28" t="s">
        <v>424</v>
      </c>
      <c r="D949" s="28">
        <v>2304301</v>
      </c>
      <c r="E949" s="28" t="s">
        <v>1182</v>
      </c>
    </row>
    <row r="950" spans="1:5" x14ac:dyDescent="0.35">
      <c r="A950" s="28">
        <v>23</v>
      </c>
      <c r="B950" s="28" t="s">
        <v>1125</v>
      </c>
      <c r="C950" s="28" t="s">
        <v>424</v>
      </c>
      <c r="D950" s="28">
        <v>2304350</v>
      </c>
      <c r="E950" s="28" t="s">
        <v>1183</v>
      </c>
    </row>
    <row r="951" spans="1:5" x14ac:dyDescent="0.35">
      <c r="A951" s="28">
        <v>23</v>
      </c>
      <c r="B951" s="28" t="s">
        <v>1125</v>
      </c>
      <c r="C951" s="28" t="s">
        <v>424</v>
      </c>
      <c r="D951" s="28">
        <v>2304400</v>
      </c>
      <c r="E951" s="28" t="s">
        <v>1184</v>
      </c>
    </row>
    <row r="952" spans="1:5" x14ac:dyDescent="0.35">
      <c r="A952" s="28">
        <v>23</v>
      </c>
      <c r="B952" s="28" t="s">
        <v>1125</v>
      </c>
      <c r="C952" s="28" t="s">
        <v>424</v>
      </c>
      <c r="D952" s="28">
        <v>2304459</v>
      </c>
      <c r="E952" s="28" t="s">
        <v>1185</v>
      </c>
    </row>
    <row r="953" spans="1:5" x14ac:dyDescent="0.35">
      <c r="A953" s="28">
        <v>23</v>
      </c>
      <c r="B953" s="28" t="s">
        <v>1125</v>
      </c>
      <c r="C953" s="28" t="s">
        <v>424</v>
      </c>
      <c r="D953" s="28">
        <v>2304509</v>
      </c>
      <c r="E953" s="28" t="s">
        <v>1186</v>
      </c>
    </row>
    <row r="954" spans="1:5" x14ac:dyDescent="0.35">
      <c r="A954" s="28">
        <v>23</v>
      </c>
      <c r="B954" s="28" t="s">
        <v>1125</v>
      </c>
      <c r="C954" s="28" t="s">
        <v>424</v>
      </c>
      <c r="D954" s="28">
        <v>2304608</v>
      </c>
      <c r="E954" s="28" t="s">
        <v>1187</v>
      </c>
    </row>
    <row r="955" spans="1:5" x14ac:dyDescent="0.35">
      <c r="A955" s="28">
        <v>23</v>
      </c>
      <c r="B955" s="28" t="s">
        <v>1125</v>
      </c>
      <c r="C955" s="28" t="s">
        <v>424</v>
      </c>
      <c r="D955" s="28">
        <v>2304657</v>
      </c>
      <c r="E955" s="28" t="s">
        <v>1188</v>
      </c>
    </row>
    <row r="956" spans="1:5" x14ac:dyDescent="0.35">
      <c r="A956" s="28">
        <v>23</v>
      </c>
      <c r="B956" s="28" t="s">
        <v>1125</v>
      </c>
      <c r="C956" s="28" t="s">
        <v>424</v>
      </c>
      <c r="D956" s="28">
        <v>2304707</v>
      </c>
      <c r="E956" s="28" t="s">
        <v>1189</v>
      </c>
    </row>
    <row r="957" spans="1:5" x14ac:dyDescent="0.35">
      <c r="A957" s="28">
        <v>23</v>
      </c>
      <c r="B957" s="28" t="s">
        <v>1125</v>
      </c>
      <c r="C957" s="28" t="s">
        <v>424</v>
      </c>
      <c r="D957" s="28">
        <v>2304806</v>
      </c>
      <c r="E957" s="28" t="s">
        <v>1190</v>
      </c>
    </row>
    <row r="958" spans="1:5" x14ac:dyDescent="0.35">
      <c r="A958" s="28">
        <v>23</v>
      </c>
      <c r="B958" s="28" t="s">
        <v>1125</v>
      </c>
      <c r="C958" s="28" t="s">
        <v>424</v>
      </c>
      <c r="D958" s="28">
        <v>2304905</v>
      </c>
      <c r="E958" s="28" t="s">
        <v>1191</v>
      </c>
    </row>
    <row r="959" spans="1:5" x14ac:dyDescent="0.35">
      <c r="A959" s="28">
        <v>23</v>
      </c>
      <c r="B959" s="28" t="s">
        <v>1125</v>
      </c>
      <c r="C959" s="28" t="s">
        <v>424</v>
      </c>
      <c r="D959" s="28">
        <v>2304954</v>
      </c>
      <c r="E959" s="28" t="s">
        <v>1192</v>
      </c>
    </row>
    <row r="960" spans="1:5" x14ac:dyDescent="0.35">
      <c r="A960" s="28">
        <v>23</v>
      </c>
      <c r="B960" s="28" t="s">
        <v>1125</v>
      </c>
      <c r="C960" s="28" t="s">
        <v>424</v>
      </c>
      <c r="D960" s="28">
        <v>2305001</v>
      </c>
      <c r="E960" s="28" t="s">
        <v>1193</v>
      </c>
    </row>
    <row r="961" spans="1:5" x14ac:dyDescent="0.35">
      <c r="A961" s="28">
        <v>23</v>
      </c>
      <c r="B961" s="28" t="s">
        <v>1125</v>
      </c>
      <c r="C961" s="28" t="s">
        <v>424</v>
      </c>
      <c r="D961" s="28">
        <v>2305100</v>
      </c>
      <c r="E961" s="28" t="s">
        <v>1194</v>
      </c>
    </row>
    <row r="962" spans="1:5" x14ac:dyDescent="0.35">
      <c r="A962" s="28">
        <v>23</v>
      </c>
      <c r="B962" s="28" t="s">
        <v>1125</v>
      </c>
      <c r="C962" s="28" t="s">
        <v>424</v>
      </c>
      <c r="D962" s="28">
        <v>2305209</v>
      </c>
      <c r="E962" s="28" t="s">
        <v>1195</v>
      </c>
    </row>
    <row r="963" spans="1:5" x14ac:dyDescent="0.35">
      <c r="A963" s="28">
        <v>23</v>
      </c>
      <c r="B963" s="28" t="s">
        <v>1125</v>
      </c>
      <c r="C963" s="28" t="s">
        <v>424</v>
      </c>
      <c r="D963" s="28">
        <v>2305233</v>
      </c>
      <c r="E963" s="28" t="s">
        <v>1196</v>
      </c>
    </row>
    <row r="964" spans="1:5" x14ac:dyDescent="0.35">
      <c r="A964" s="28">
        <v>23</v>
      </c>
      <c r="B964" s="28" t="s">
        <v>1125</v>
      </c>
      <c r="C964" s="28" t="s">
        <v>424</v>
      </c>
      <c r="D964" s="28">
        <v>2305266</v>
      </c>
      <c r="E964" s="28" t="s">
        <v>1197</v>
      </c>
    </row>
    <row r="965" spans="1:5" x14ac:dyDescent="0.35">
      <c r="A965" s="28">
        <v>23</v>
      </c>
      <c r="B965" s="28" t="s">
        <v>1125</v>
      </c>
      <c r="C965" s="28" t="s">
        <v>424</v>
      </c>
      <c r="D965" s="28">
        <v>2305308</v>
      </c>
      <c r="E965" s="28" t="s">
        <v>1198</v>
      </c>
    </row>
    <row r="966" spans="1:5" x14ac:dyDescent="0.35">
      <c r="A966" s="28">
        <v>23</v>
      </c>
      <c r="B966" s="28" t="s">
        <v>1125</v>
      </c>
      <c r="C966" s="28" t="s">
        <v>424</v>
      </c>
      <c r="D966" s="28">
        <v>2305332</v>
      </c>
      <c r="E966" s="28" t="s">
        <v>1199</v>
      </c>
    </row>
    <row r="967" spans="1:5" x14ac:dyDescent="0.35">
      <c r="A967" s="28">
        <v>23</v>
      </c>
      <c r="B967" s="28" t="s">
        <v>1125</v>
      </c>
      <c r="C967" s="28" t="s">
        <v>424</v>
      </c>
      <c r="D967" s="28">
        <v>2305357</v>
      </c>
      <c r="E967" s="28" t="s">
        <v>1200</v>
      </c>
    </row>
    <row r="968" spans="1:5" x14ac:dyDescent="0.35">
      <c r="A968" s="28">
        <v>23</v>
      </c>
      <c r="B968" s="28" t="s">
        <v>1125</v>
      </c>
      <c r="C968" s="28" t="s">
        <v>424</v>
      </c>
      <c r="D968" s="28">
        <v>2305407</v>
      </c>
      <c r="E968" s="28" t="s">
        <v>1201</v>
      </c>
    </row>
    <row r="969" spans="1:5" x14ac:dyDescent="0.35">
      <c r="A969" s="28">
        <v>23</v>
      </c>
      <c r="B969" s="28" t="s">
        <v>1125</v>
      </c>
      <c r="C969" s="28" t="s">
        <v>424</v>
      </c>
      <c r="D969" s="28">
        <v>2305506</v>
      </c>
      <c r="E969" s="28" t="s">
        <v>1202</v>
      </c>
    </row>
    <row r="970" spans="1:5" x14ac:dyDescent="0.35">
      <c r="A970" s="28">
        <v>23</v>
      </c>
      <c r="B970" s="28" t="s">
        <v>1125</v>
      </c>
      <c r="C970" s="28" t="s">
        <v>424</v>
      </c>
      <c r="D970" s="28">
        <v>2305605</v>
      </c>
      <c r="E970" s="28" t="s">
        <v>1203</v>
      </c>
    </row>
    <row r="971" spans="1:5" x14ac:dyDescent="0.35">
      <c r="A971" s="28">
        <v>23</v>
      </c>
      <c r="B971" s="28" t="s">
        <v>1125</v>
      </c>
      <c r="C971" s="28" t="s">
        <v>424</v>
      </c>
      <c r="D971" s="28">
        <v>2305654</v>
      </c>
      <c r="E971" s="28" t="s">
        <v>1204</v>
      </c>
    </row>
    <row r="972" spans="1:5" x14ac:dyDescent="0.35">
      <c r="A972" s="28">
        <v>23</v>
      </c>
      <c r="B972" s="28" t="s">
        <v>1125</v>
      </c>
      <c r="C972" s="28" t="s">
        <v>424</v>
      </c>
      <c r="D972" s="28">
        <v>2305704</v>
      </c>
      <c r="E972" s="28" t="s">
        <v>1205</v>
      </c>
    </row>
    <row r="973" spans="1:5" x14ac:dyDescent="0.35">
      <c r="A973" s="28">
        <v>23</v>
      </c>
      <c r="B973" s="28" t="s">
        <v>1125</v>
      </c>
      <c r="C973" s="28" t="s">
        <v>424</v>
      </c>
      <c r="D973" s="28">
        <v>2305803</v>
      </c>
      <c r="E973" s="28" t="s">
        <v>1206</v>
      </c>
    </row>
    <row r="974" spans="1:5" x14ac:dyDescent="0.35">
      <c r="A974" s="28">
        <v>23</v>
      </c>
      <c r="B974" s="28" t="s">
        <v>1125</v>
      </c>
      <c r="C974" s="28" t="s">
        <v>424</v>
      </c>
      <c r="D974" s="28">
        <v>2305902</v>
      </c>
      <c r="E974" s="28" t="s">
        <v>825</v>
      </c>
    </row>
    <row r="975" spans="1:5" x14ac:dyDescent="0.35">
      <c r="A975" s="28">
        <v>23</v>
      </c>
      <c r="B975" s="28" t="s">
        <v>1125</v>
      </c>
      <c r="C975" s="28" t="s">
        <v>424</v>
      </c>
      <c r="D975" s="28">
        <v>2306009</v>
      </c>
      <c r="E975" s="28" t="s">
        <v>600</v>
      </c>
    </row>
    <row r="976" spans="1:5" x14ac:dyDescent="0.35">
      <c r="A976" s="28">
        <v>23</v>
      </c>
      <c r="B976" s="28" t="s">
        <v>1125</v>
      </c>
      <c r="C976" s="28" t="s">
        <v>424</v>
      </c>
      <c r="D976" s="28">
        <v>2306108</v>
      </c>
      <c r="E976" s="28" t="s">
        <v>1207</v>
      </c>
    </row>
    <row r="977" spans="1:5" x14ac:dyDescent="0.35">
      <c r="A977" s="28">
        <v>23</v>
      </c>
      <c r="B977" s="28" t="s">
        <v>1125</v>
      </c>
      <c r="C977" s="28" t="s">
        <v>424</v>
      </c>
      <c r="D977" s="28">
        <v>2306207</v>
      </c>
      <c r="E977" s="28" t="s">
        <v>1208</v>
      </c>
    </row>
    <row r="978" spans="1:5" x14ac:dyDescent="0.35">
      <c r="A978" s="28">
        <v>23</v>
      </c>
      <c r="B978" s="28" t="s">
        <v>1125</v>
      </c>
      <c r="C978" s="28" t="s">
        <v>424</v>
      </c>
      <c r="D978" s="28">
        <v>2306256</v>
      </c>
      <c r="E978" s="28" t="s">
        <v>1209</v>
      </c>
    </row>
    <row r="979" spans="1:5" x14ac:dyDescent="0.35">
      <c r="A979" s="28">
        <v>23</v>
      </c>
      <c r="B979" s="28" t="s">
        <v>1125</v>
      </c>
      <c r="C979" s="28" t="s">
        <v>424</v>
      </c>
      <c r="D979" s="28">
        <v>2306306</v>
      </c>
      <c r="E979" s="28" t="s">
        <v>1210</v>
      </c>
    </row>
    <row r="980" spans="1:5" x14ac:dyDescent="0.35">
      <c r="A980" s="28">
        <v>23</v>
      </c>
      <c r="B980" s="28" t="s">
        <v>1125</v>
      </c>
      <c r="C980" s="28" t="s">
        <v>424</v>
      </c>
      <c r="D980" s="28">
        <v>2306405</v>
      </c>
      <c r="E980" s="28" t="s">
        <v>1211</v>
      </c>
    </row>
    <row r="981" spans="1:5" x14ac:dyDescent="0.35">
      <c r="A981" s="28">
        <v>23</v>
      </c>
      <c r="B981" s="28" t="s">
        <v>1125</v>
      </c>
      <c r="C981" s="28" t="s">
        <v>424</v>
      </c>
      <c r="D981" s="28">
        <v>2306504</v>
      </c>
      <c r="E981" s="28" t="s">
        <v>1212</v>
      </c>
    </row>
    <row r="982" spans="1:5" x14ac:dyDescent="0.35">
      <c r="A982" s="28">
        <v>23</v>
      </c>
      <c r="B982" s="28" t="s">
        <v>1125</v>
      </c>
      <c r="C982" s="28" t="s">
        <v>424</v>
      </c>
      <c r="D982" s="28">
        <v>2306553</v>
      </c>
      <c r="E982" s="28" t="s">
        <v>1213</v>
      </c>
    </row>
    <row r="983" spans="1:5" x14ac:dyDescent="0.35">
      <c r="A983" s="28">
        <v>23</v>
      </c>
      <c r="B983" s="28" t="s">
        <v>1125</v>
      </c>
      <c r="C983" s="28" t="s">
        <v>424</v>
      </c>
      <c r="D983" s="28">
        <v>2306603</v>
      </c>
      <c r="E983" s="28" t="s">
        <v>1214</v>
      </c>
    </row>
    <row r="984" spans="1:5" x14ac:dyDescent="0.35">
      <c r="A984" s="28">
        <v>23</v>
      </c>
      <c r="B984" s="28" t="s">
        <v>1125</v>
      </c>
      <c r="C984" s="28" t="s">
        <v>424</v>
      </c>
      <c r="D984" s="28">
        <v>2306702</v>
      </c>
      <c r="E984" s="28" t="s">
        <v>1215</v>
      </c>
    </row>
    <row r="985" spans="1:5" x14ac:dyDescent="0.35">
      <c r="A985" s="28">
        <v>23</v>
      </c>
      <c r="B985" s="28" t="s">
        <v>1125</v>
      </c>
      <c r="C985" s="28" t="s">
        <v>424</v>
      </c>
      <c r="D985" s="28">
        <v>2306801</v>
      </c>
      <c r="E985" s="28" t="s">
        <v>1216</v>
      </c>
    </row>
    <row r="986" spans="1:5" x14ac:dyDescent="0.35">
      <c r="A986" s="28">
        <v>23</v>
      </c>
      <c r="B986" s="28" t="s">
        <v>1125</v>
      </c>
      <c r="C986" s="28" t="s">
        <v>424</v>
      </c>
      <c r="D986" s="28">
        <v>2306900</v>
      </c>
      <c r="E986" s="28" t="s">
        <v>1217</v>
      </c>
    </row>
    <row r="987" spans="1:5" x14ac:dyDescent="0.35">
      <c r="A987" s="28">
        <v>23</v>
      </c>
      <c r="B987" s="28" t="s">
        <v>1125</v>
      </c>
      <c r="C987" s="28" t="s">
        <v>424</v>
      </c>
      <c r="D987" s="28">
        <v>2307007</v>
      </c>
      <c r="E987" s="28" t="s">
        <v>1218</v>
      </c>
    </row>
    <row r="988" spans="1:5" x14ac:dyDescent="0.35">
      <c r="A988" s="28">
        <v>23</v>
      </c>
      <c r="B988" s="28" t="s">
        <v>1125</v>
      </c>
      <c r="C988" s="28" t="s">
        <v>424</v>
      </c>
      <c r="D988" s="28">
        <v>2307106</v>
      </c>
      <c r="E988" s="28" t="s">
        <v>1219</v>
      </c>
    </row>
    <row r="989" spans="1:5" x14ac:dyDescent="0.35">
      <c r="A989" s="28">
        <v>23</v>
      </c>
      <c r="B989" s="28" t="s">
        <v>1125</v>
      </c>
      <c r="C989" s="28" t="s">
        <v>424</v>
      </c>
      <c r="D989" s="28">
        <v>2307205</v>
      </c>
      <c r="E989" s="28" t="s">
        <v>1220</v>
      </c>
    </row>
    <row r="990" spans="1:5" x14ac:dyDescent="0.35">
      <c r="A990" s="28">
        <v>23</v>
      </c>
      <c r="B990" s="28" t="s">
        <v>1125</v>
      </c>
      <c r="C990" s="28" t="s">
        <v>424</v>
      </c>
      <c r="D990" s="28">
        <v>2307254</v>
      </c>
      <c r="E990" s="28" t="s">
        <v>1221</v>
      </c>
    </row>
    <row r="991" spans="1:5" x14ac:dyDescent="0.35">
      <c r="A991" s="28">
        <v>23</v>
      </c>
      <c r="B991" s="28" t="s">
        <v>1125</v>
      </c>
      <c r="C991" s="28" t="s">
        <v>424</v>
      </c>
      <c r="D991" s="28">
        <v>2307304</v>
      </c>
      <c r="E991" s="28" t="s">
        <v>1222</v>
      </c>
    </row>
    <row r="992" spans="1:5" x14ac:dyDescent="0.35">
      <c r="A992" s="28">
        <v>23</v>
      </c>
      <c r="B992" s="28" t="s">
        <v>1125</v>
      </c>
      <c r="C992" s="28" t="s">
        <v>424</v>
      </c>
      <c r="D992" s="28">
        <v>2307403</v>
      </c>
      <c r="E992" s="28" t="s">
        <v>1223</v>
      </c>
    </row>
    <row r="993" spans="1:5" x14ac:dyDescent="0.35">
      <c r="A993" s="28">
        <v>23</v>
      </c>
      <c r="B993" s="28" t="s">
        <v>1125</v>
      </c>
      <c r="C993" s="28" t="s">
        <v>424</v>
      </c>
      <c r="D993" s="28">
        <v>2307502</v>
      </c>
      <c r="E993" s="28" t="s">
        <v>1224</v>
      </c>
    </row>
    <row r="994" spans="1:5" x14ac:dyDescent="0.35">
      <c r="A994" s="28">
        <v>23</v>
      </c>
      <c r="B994" s="28" t="s">
        <v>1125</v>
      </c>
      <c r="C994" s="28" t="s">
        <v>424</v>
      </c>
      <c r="D994" s="28">
        <v>2307601</v>
      </c>
      <c r="E994" s="28" t="s">
        <v>1225</v>
      </c>
    </row>
    <row r="995" spans="1:5" x14ac:dyDescent="0.35">
      <c r="A995" s="28">
        <v>23</v>
      </c>
      <c r="B995" s="28" t="s">
        <v>1125</v>
      </c>
      <c r="C995" s="28" t="s">
        <v>424</v>
      </c>
      <c r="D995" s="28">
        <v>2307635</v>
      </c>
      <c r="E995" s="28" t="s">
        <v>1226</v>
      </c>
    </row>
    <row r="996" spans="1:5" x14ac:dyDescent="0.35">
      <c r="A996" s="28">
        <v>23</v>
      </c>
      <c r="B996" s="28" t="s">
        <v>1125</v>
      </c>
      <c r="C996" s="28" t="s">
        <v>424</v>
      </c>
      <c r="D996" s="28">
        <v>2307650</v>
      </c>
      <c r="E996" s="28" t="s">
        <v>1227</v>
      </c>
    </row>
    <row r="997" spans="1:5" x14ac:dyDescent="0.35">
      <c r="A997" s="28">
        <v>23</v>
      </c>
      <c r="B997" s="28" t="s">
        <v>1125</v>
      </c>
      <c r="C997" s="28" t="s">
        <v>424</v>
      </c>
      <c r="D997" s="28">
        <v>2307700</v>
      </c>
      <c r="E997" s="28" t="s">
        <v>1228</v>
      </c>
    </row>
    <row r="998" spans="1:5" x14ac:dyDescent="0.35">
      <c r="A998" s="28">
        <v>23</v>
      </c>
      <c r="B998" s="28" t="s">
        <v>1125</v>
      </c>
      <c r="C998" s="28" t="s">
        <v>424</v>
      </c>
      <c r="D998" s="28">
        <v>2307809</v>
      </c>
      <c r="E998" s="28" t="s">
        <v>1229</v>
      </c>
    </row>
    <row r="999" spans="1:5" x14ac:dyDescent="0.35">
      <c r="A999" s="28">
        <v>23</v>
      </c>
      <c r="B999" s="28" t="s">
        <v>1125</v>
      </c>
      <c r="C999" s="28" t="s">
        <v>424</v>
      </c>
      <c r="D999" s="28">
        <v>2307908</v>
      </c>
      <c r="E999" s="28" t="s">
        <v>1230</v>
      </c>
    </row>
    <row r="1000" spans="1:5" x14ac:dyDescent="0.35">
      <c r="A1000" s="28">
        <v>23</v>
      </c>
      <c r="B1000" s="28" t="s">
        <v>1125</v>
      </c>
      <c r="C1000" s="28" t="s">
        <v>424</v>
      </c>
      <c r="D1000" s="28">
        <v>2308005</v>
      </c>
      <c r="E1000" s="28" t="s">
        <v>1231</v>
      </c>
    </row>
    <row r="1001" spans="1:5" x14ac:dyDescent="0.35">
      <c r="A1001" s="28">
        <v>23</v>
      </c>
      <c r="B1001" s="28" t="s">
        <v>1125</v>
      </c>
      <c r="C1001" s="28" t="s">
        <v>424</v>
      </c>
      <c r="D1001" s="28">
        <v>2308104</v>
      </c>
      <c r="E1001" s="28" t="s">
        <v>1232</v>
      </c>
    </row>
    <row r="1002" spans="1:5" x14ac:dyDescent="0.35">
      <c r="A1002" s="28">
        <v>23</v>
      </c>
      <c r="B1002" s="28" t="s">
        <v>1125</v>
      </c>
      <c r="C1002" s="28" t="s">
        <v>424</v>
      </c>
      <c r="D1002" s="28">
        <v>2308203</v>
      </c>
      <c r="E1002" s="28" t="s">
        <v>1233</v>
      </c>
    </row>
    <row r="1003" spans="1:5" x14ac:dyDescent="0.35">
      <c r="A1003" s="28">
        <v>23</v>
      </c>
      <c r="B1003" s="28" t="s">
        <v>1125</v>
      </c>
      <c r="C1003" s="28" t="s">
        <v>424</v>
      </c>
      <c r="D1003" s="28">
        <v>2308302</v>
      </c>
      <c r="E1003" s="28" t="s">
        <v>1234</v>
      </c>
    </row>
    <row r="1004" spans="1:5" x14ac:dyDescent="0.35">
      <c r="A1004" s="28">
        <v>23</v>
      </c>
      <c r="B1004" s="28" t="s">
        <v>1125</v>
      </c>
      <c r="C1004" s="28" t="s">
        <v>424</v>
      </c>
      <c r="D1004" s="28">
        <v>2308351</v>
      </c>
      <c r="E1004" s="28" t="s">
        <v>1235</v>
      </c>
    </row>
    <row r="1005" spans="1:5" x14ac:dyDescent="0.35">
      <c r="A1005" s="28">
        <v>23</v>
      </c>
      <c r="B1005" s="28" t="s">
        <v>1125</v>
      </c>
      <c r="C1005" s="28" t="s">
        <v>424</v>
      </c>
      <c r="D1005" s="28">
        <v>2308377</v>
      </c>
      <c r="E1005" s="28" t="s">
        <v>1236</v>
      </c>
    </row>
    <row r="1006" spans="1:5" x14ac:dyDescent="0.35">
      <c r="A1006" s="28">
        <v>23</v>
      </c>
      <c r="B1006" s="28" t="s">
        <v>1125</v>
      </c>
      <c r="C1006" s="28" t="s">
        <v>424</v>
      </c>
      <c r="D1006" s="28">
        <v>2308401</v>
      </c>
      <c r="E1006" s="28" t="s">
        <v>1237</v>
      </c>
    </row>
    <row r="1007" spans="1:5" x14ac:dyDescent="0.35">
      <c r="A1007" s="28">
        <v>23</v>
      </c>
      <c r="B1007" s="28" t="s">
        <v>1125</v>
      </c>
      <c r="C1007" s="28" t="s">
        <v>424</v>
      </c>
      <c r="D1007" s="28">
        <v>2308500</v>
      </c>
      <c r="E1007" s="28" t="s">
        <v>1238</v>
      </c>
    </row>
    <row r="1008" spans="1:5" x14ac:dyDescent="0.35">
      <c r="A1008" s="28">
        <v>23</v>
      </c>
      <c r="B1008" s="28" t="s">
        <v>1125</v>
      </c>
      <c r="C1008" s="28" t="s">
        <v>424</v>
      </c>
      <c r="D1008" s="28">
        <v>2308609</v>
      </c>
      <c r="E1008" s="28" t="s">
        <v>1239</v>
      </c>
    </row>
    <row r="1009" spans="1:5" x14ac:dyDescent="0.35">
      <c r="A1009" s="28">
        <v>23</v>
      </c>
      <c r="B1009" s="28" t="s">
        <v>1125</v>
      </c>
      <c r="C1009" s="28" t="s">
        <v>424</v>
      </c>
      <c r="D1009" s="28">
        <v>2308708</v>
      </c>
      <c r="E1009" s="28" t="s">
        <v>1240</v>
      </c>
    </row>
    <row r="1010" spans="1:5" x14ac:dyDescent="0.35">
      <c r="A1010" s="28">
        <v>23</v>
      </c>
      <c r="B1010" s="28" t="s">
        <v>1125</v>
      </c>
      <c r="C1010" s="28" t="s">
        <v>424</v>
      </c>
      <c r="D1010" s="28">
        <v>2308807</v>
      </c>
      <c r="E1010" s="28" t="s">
        <v>1241</v>
      </c>
    </row>
    <row r="1011" spans="1:5" x14ac:dyDescent="0.35">
      <c r="A1011" s="28">
        <v>23</v>
      </c>
      <c r="B1011" s="28" t="s">
        <v>1125</v>
      </c>
      <c r="C1011" s="28" t="s">
        <v>424</v>
      </c>
      <c r="D1011" s="28">
        <v>2308906</v>
      </c>
      <c r="E1011" s="28" t="s">
        <v>1242</v>
      </c>
    </row>
    <row r="1012" spans="1:5" x14ac:dyDescent="0.35">
      <c r="A1012" s="28">
        <v>23</v>
      </c>
      <c r="B1012" s="28" t="s">
        <v>1125</v>
      </c>
      <c r="C1012" s="28" t="s">
        <v>424</v>
      </c>
      <c r="D1012" s="28">
        <v>2309003</v>
      </c>
      <c r="E1012" s="28" t="s">
        <v>1243</v>
      </c>
    </row>
    <row r="1013" spans="1:5" x14ac:dyDescent="0.35">
      <c r="A1013" s="28">
        <v>23</v>
      </c>
      <c r="B1013" s="28" t="s">
        <v>1125</v>
      </c>
      <c r="C1013" s="28" t="s">
        <v>424</v>
      </c>
      <c r="D1013" s="28">
        <v>2309102</v>
      </c>
      <c r="E1013" s="28" t="s">
        <v>1244</v>
      </c>
    </row>
    <row r="1014" spans="1:5" x14ac:dyDescent="0.35">
      <c r="A1014" s="28">
        <v>23</v>
      </c>
      <c r="B1014" s="28" t="s">
        <v>1125</v>
      </c>
      <c r="C1014" s="28" t="s">
        <v>424</v>
      </c>
      <c r="D1014" s="28">
        <v>2309201</v>
      </c>
      <c r="E1014" s="28" t="s">
        <v>849</v>
      </c>
    </row>
    <row r="1015" spans="1:5" x14ac:dyDescent="0.35">
      <c r="A1015" s="28">
        <v>23</v>
      </c>
      <c r="B1015" s="28" t="s">
        <v>1125</v>
      </c>
      <c r="C1015" s="28" t="s">
        <v>424</v>
      </c>
      <c r="D1015" s="28">
        <v>2309300</v>
      </c>
      <c r="E1015" s="28" t="s">
        <v>1245</v>
      </c>
    </row>
    <row r="1016" spans="1:5" x14ac:dyDescent="0.35">
      <c r="A1016" s="28">
        <v>23</v>
      </c>
      <c r="B1016" s="28" t="s">
        <v>1125</v>
      </c>
      <c r="C1016" s="28" t="s">
        <v>424</v>
      </c>
      <c r="D1016" s="28">
        <v>2309409</v>
      </c>
      <c r="E1016" s="28" t="s">
        <v>1246</v>
      </c>
    </row>
    <row r="1017" spans="1:5" x14ac:dyDescent="0.35">
      <c r="A1017" s="28">
        <v>23</v>
      </c>
      <c r="B1017" s="28" t="s">
        <v>1125</v>
      </c>
      <c r="C1017" s="28" t="s">
        <v>424</v>
      </c>
      <c r="D1017" s="28">
        <v>2309458</v>
      </c>
      <c r="E1017" s="28" t="s">
        <v>1247</v>
      </c>
    </row>
    <row r="1018" spans="1:5" x14ac:dyDescent="0.35">
      <c r="A1018" s="28">
        <v>23</v>
      </c>
      <c r="B1018" s="28" t="s">
        <v>1125</v>
      </c>
      <c r="C1018" s="28" t="s">
        <v>424</v>
      </c>
      <c r="D1018" s="28">
        <v>2309508</v>
      </c>
      <c r="E1018" s="28" t="s">
        <v>1248</v>
      </c>
    </row>
    <row r="1019" spans="1:5" x14ac:dyDescent="0.35">
      <c r="A1019" s="28">
        <v>23</v>
      </c>
      <c r="B1019" s="28" t="s">
        <v>1125</v>
      </c>
      <c r="C1019" s="28" t="s">
        <v>424</v>
      </c>
      <c r="D1019" s="28">
        <v>2309607</v>
      </c>
      <c r="E1019" s="28" t="s">
        <v>1249</v>
      </c>
    </row>
    <row r="1020" spans="1:5" x14ac:dyDescent="0.35">
      <c r="A1020" s="28">
        <v>23</v>
      </c>
      <c r="B1020" s="28" t="s">
        <v>1125</v>
      </c>
      <c r="C1020" s="28" t="s">
        <v>424</v>
      </c>
      <c r="D1020" s="28">
        <v>2309706</v>
      </c>
      <c r="E1020" s="28" t="s">
        <v>1250</v>
      </c>
    </row>
    <row r="1021" spans="1:5" x14ac:dyDescent="0.35">
      <c r="A1021" s="28">
        <v>23</v>
      </c>
      <c r="B1021" s="28" t="s">
        <v>1125</v>
      </c>
      <c r="C1021" s="28" t="s">
        <v>424</v>
      </c>
      <c r="D1021" s="28">
        <v>2309805</v>
      </c>
      <c r="E1021" s="28" t="s">
        <v>1251</v>
      </c>
    </row>
    <row r="1022" spans="1:5" x14ac:dyDescent="0.35">
      <c r="A1022" s="28">
        <v>23</v>
      </c>
      <c r="B1022" s="28" t="s">
        <v>1125</v>
      </c>
      <c r="C1022" s="28" t="s">
        <v>424</v>
      </c>
      <c r="D1022" s="28">
        <v>2309904</v>
      </c>
      <c r="E1022" s="28" t="s">
        <v>1252</v>
      </c>
    </row>
    <row r="1023" spans="1:5" x14ac:dyDescent="0.35">
      <c r="A1023" s="28">
        <v>23</v>
      </c>
      <c r="B1023" s="28" t="s">
        <v>1125</v>
      </c>
      <c r="C1023" s="28" t="s">
        <v>424</v>
      </c>
      <c r="D1023" s="28">
        <v>2310001</v>
      </c>
      <c r="E1023" s="28" t="s">
        <v>1253</v>
      </c>
    </row>
    <row r="1024" spans="1:5" x14ac:dyDescent="0.35">
      <c r="A1024" s="28">
        <v>23</v>
      </c>
      <c r="B1024" s="28" t="s">
        <v>1125</v>
      </c>
      <c r="C1024" s="28" t="s">
        <v>424</v>
      </c>
      <c r="D1024" s="28">
        <v>2310100</v>
      </c>
      <c r="E1024" s="28" t="s">
        <v>1254</v>
      </c>
    </row>
    <row r="1025" spans="1:5" x14ac:dyDescent="0.35">
      <c r="A1025" s="28">
        <v>23</v>
      </c>
      <c r="B1025" s="28" t="s">
        <v>1125</v>
      </c>
      <c r="C1025" s="28" t="s">
        <v>424</v>
      </c>
      <c r="D1025" s="28">
        <v>2310209</v>
      </c>
      <c r="E1025" s="28" t="s">
        <v>1255</v>
      </c>
    </row>
    <row r="1026" spans="1:5" x14ac:dyDescent="0.35">
      <c r="A1026" s="28">
        <v>23</v>
      </c>
      <c r="B1026" s="28" t="s">
        <v>1125</v>
      </c>
      <c r="C1026" s="28" t="s">
        <v>424</v>
      </c>
      <c r="D1026" s="28">
        <v>2310258</v>
      </c>
      <c r="E1026" s="28" t="s">
        <v>1256</v>
      </c>
    </row>
    <row r="1027" spans="1:5" x14ac:dyDescent="0.35">
      <c r="A1027" s="28">
        <v>23</v>
      </c>
      <c r="B1027" s="28" t="s">
        <v>1125</v>
      </c>
      <c r="C1027" s="28" t="s">
        <v>424</v>
      </c>
      <c r="D1027" s="28">
        <v>2310308</v>
      </c>
      <c r="E1027" s="28" t="s">
        <v>1257</v>
      </c>
    </row>
    <row r="1028" spans="1:5" x14ac:dyDescent="0.35">
      <c r="A1028" s="28">
        <v>23</v>
      </c>
      <c r="B1028" s="28" t="s">
        <v>1125</v>
      </c>
      <c r="C1028" s="28" t="s">
        <v>424</v>
      </c>
      <c r="D1028" s="28">
        <v>2310407</v>
      </c>
      <c r="E1028" s="28" t="s">
        <v>1258</v>
      </c>
    </row>
    <row r="1029" spans="1:5" x14ac:dyDescent="0.35">
      <c r="A1029" s="28">
        <v>23</v>
      </c>
      <c r="B1029" s="28" t="s">
        <v>1125</v>
      </c>
      <c r="C1029" s="28" t="s">
        <v>424</v>
      </c>
      <c r="D1029" s="28">
        <v>2310506</v>
      </c>
      <c r="E1029" s="28" t="s">
        <v>1259</v>
      </c>
    </row>
    <row r="1030" spans="1:5" x14ac:dyDescent="0.35">
      <c r="A1030" s="28">
        <v>23</v>
      </c>
      <c r="B1030" s="28" t="s">
        <v>1125</v>
      </c>
      <c r="C1030" s="28" t="s">
        <v>424</v>
      </c>
      <c r="D1030" s="28">
        <v>2310605</v>
      </c>
      <c r="E1030" s="28" t="s">
        <v>1260</v>
      </c>
    </row>
    <row r="1031" spans="1:5" x14ac:dyDescent="0.35">
      <c r="A1031" s="28">
        <v>23</v>
      </c>
      <c r="B1031" s="28" t="s">
        <v>1125</v>
      </c>
      <c r="C1031" s="28" t="s">
        <v>424</v>
      </c>
      <c r="D1031" s="28">
        <v>2310704</v>
      </c>
      <c r="E1031" s="28" t="s">
        <v>1261</v>
      </c>
    </row>
    <row r="1032" spans="1:5" x14ac:dyDescent="0.35">
      <c r="A1032" s="28">
        <v>23</v>
      </c>
      <c r="B1032" s="28" t="s">
        <v>1125</v>
      </c>
      <c r="C1032" s="28" t="s">
        <v>424</v>
      </c>
      <c r="D1032" s="28">
        <v>2310803</v>
      </c>
      <c r="E1032" s="28" t="s">
        <v>1262</v>
      </c>
    </row>
    <row r="1033" spans="1:5" x14ac:dyDescent="0.35">
      <c r="A1033" s="28">
        <v>23</v>
      </c>
      <c r="B1033" s="28" t="s">
        <v>1125</v>
      </c>
      <c r="C1033" s="28" t="s">
        <v>424</v>
      </c>
      <c r="D1033" s="28">
        <v>2310852</v>
      </c>
      <c r="E1033" s="28" t="s">
        <v>1263</v>
      </c>
    </row>
    <row r="1034" spans="1:5" x14ac:dyDescent="0.35">
      <c r="A1034" s="28">
        <v>23</v>
      </c>
      <c r="B1034" s="28" t="s">
        <v>1125</v>
      </c>
      <c r="C1034" s="28" t="s">
        <v>424</v>
      </c>
      <c r="D1034" s="28">
        <v>2310902</v>
      </c>
      <c r="E1034" s="28" t="s">
        <v>1264</v>
      </c>
    </row>
    <row r="1035" spans="1:5" x14ac:dyDescent="0.35">
      <c r="A1035" s="28">
        <v>23</v>
      </c>
      <c r="B1035" s="28" t="s">
        <v>1125</v>
      </c>
      <c r="C1035" s="28" t="s">
        <v>424</v>
      </c>
      <c r="D1035" s="28">
        <v>2310951</v>
      </c>
      <c r="E1035" s="28" t="s">
        <v>1265</v>
      </c>
    </row>
    <row r="1036" spans="1:5" x14ac:dyDescent="0.35">
      <c r="A1036" s="28">
        <v>23</v>
      </c>
      <c r="B1036" s="28" t="s">
        <v>1125</v>
      </c>
      <c r="C1036" s="28" t="s">
        <v>424</v>
      </c>
      <c r="D1036" s="28">
        <v>2311009</v>
      </c>
      <c r="E1036" s="28" t="s">
        <v>1266</v>
      </c>
    </row>
    <row r="1037" spans="1:5" x14ac:dyDescent="0.35">
      <c r="A1037" s="28">
        <v>23</v>
      </c>
      <c r="B1037" s="28" t="s">
        <v>1125</v>
      </c>
      <c r="C1037" s="28" t="s">
        <v>424</v>
      </c>
      <c r="D1037" s="28">
        <v>2311108</v>
      </c>
      <c r="E1037" s="28" t="s">
        <v>1267</v>
      </c>
    </row>
    <row r="1038" spans="1:5" x14ac:dyDescent="0.35">
      <c r="A1038" s="28">
        <v>23</v>
      </c>
      <c r="B1038" s="28" t="s">
        <v>1125</v>
      </c>
      <c r="C1038" s="28" t="s">
        <v>424</v>
      </c>
      <c r="D1038" s="28">
        <v>2311207</v>
      </c>
      <c r="E1038" s="28" t="s">
        <v>1268</v>
      </c>
    </row>
    <row r="1039" spans="1:5" x14ac:dyDescent="0.35">
      <c r="A1039" s="28">
        <v>23</v>
      </c>
      <c r="B1039" s="28" t="s">
        <v>1125</v>
      </c>
      <c r="C1039" s="28" t="s">
        <v>424</v>
      </c>
      <c r="D1039" s="28">
        <v>2311231</v>
      </c>
      <c r="E1039" s="28" t="s">
        <v>1269</v>
      </c>
    </row>
    <row r="1040" spans="1:5" x14ac:dyDescent="0.35">
      <c r="A1040" s="28">
        <v>23</v>
      </c>
      <c r="B1040" s="28" t="s">
        <v>1125</v>
      </c>
      <c r="C1040" s="28" t="s">
        <v>424</v>
      </c>
      <c r="D1040" s="28">
        <v>2311264</v>
      </c>
      <c r="E1040" s="28" t="s">
        <v>1270</v>
      </c>
    </row>
    <row r="1041" spans="1:5" x14ac:dyDescent="0.35">
      <c r="A1041" s="28">
        <v>23</v>
      </c>
      <c r="B1041" s="28" t="s">
        <v>1125</v>
      </c>
      <c r="C1041" s="28" t="s">
        <v>424</v>
      </c>
      <c r="D1041" s="28">
        <v>2311306</v>
      </c>
      <c r="E1041" s="28" t="s">
        <v>1271</v>
      </c>
    </row>
    <row r="1042" spans="1:5" x14ac:dyDescent="0.35">
      <c r="A1042" s="28">
        <v>23</v>
      </c>
      <c r="B1042" s="28" t="s">
        <v>1125</v>
      </c>
      <c r="C1042" s="28" t="s">
        <v>424</v>
      </c>
      <c r="D1042" s="28">
        <v>2311355</v>
      </c>
      <c r="E1042" s="28" t="s">
        <v>1272</v>
      </c>
    </row>
    <row r="1043" spans="1:5" x14ac:dyDescent="0.35">
      <c r="A1043" s="28">
        <v>23</v>
      </c>
      <c r="B1043" s="28" t="s">
        <v>1125</v>
      </c>
      <c r="C1043" s="28" t="s">
        <v>424</v>
      </c>
      <c r="D1043" s="28">
        <v>2311405</v>
      </c>
      <c r="E1043" s="28" t="s">
        <v>1273</v>
      </c>
    </row>
    <row r="1044" spans="1:5" x14ac:dyDescent="0.35">
      <c r="A1044" s="28">
        <v>23</v>
      </c>
      <c r="B1044" s="28" t="s">
        <v>1125</v>
      </c>
      <c r="C1044" s="28" t="s">
        <v>424</v>
      </c>
      <c r="D1044" s="28">
        <v>2311504</v>
      </c>
      <c r="E1044" s="28" t="s">
        <v>1274</v>
      </c>
    </row>
    <row r="1045" spans="1:5" x14ac:dyDescent="0.35">
      <c r="A1045" s="28">
        <v>23</v>
      </c>
      <c r="B1045" s="28" t="s">
        <v>1125</v>
      </c>
      <c r="C1045" s="28" t="s">
        <v>424</v>
      </c>
      <c r="D1045" s="28">
        <v>2311603</v>
      </c>
      <c r="E1045" s="28" t="s">
        <v>708</v>
      </c>
    </row>
    <row r="1046" spans="1:5" x14ac:dyDescent="0.35">
      <c r="A1046" s="28">
        <v>23</v>
      </c>
      <c r="B1046" s="28" t="s">
        <v>1125</v>
      </c>
      <c r="C1046" s="28" t="s">
        <v>424</v>
      </c>
      <c r="D1046" s="28">
        <v>2311702</v>
      </c>
      <c r="E1046" s="28" t="s">
        <v>1275</v>
      </c>
    </row>
    <row r="1047" spans="1:5" x14ac:dyDescent="0.35">
      <c r="A1047" s="28">
        <v>23</v>
      </c>
      <c r="B1047" s="28" t="s">
        <v>1125</v>
      </c>
      <c r="C1047" s="28" t="s">
        <v>424</v>
      </c>
      <c r="D1047" s="28">
        <v>2311801</v>
      </c>
      <c r="E1047" s="28" t="s">
        <v>1276</v>
      </c>
    </row>
    <row r="1048" spans="1:5" x14ac:dyDescent="0.35">
      <c r="A1048" s="28">
        <v>23</v>
      </c>
      <c r="B1048" s="28" t="s">
        <v>1125</v>
      </c>
      <c r="C1048" s="28" t="s">
        <v>424</v>
      </c>
      <c r="D1048" s="28">
        <v>2311900</v>
      </c>
      <c r="E1048" s="28" t="s">
        <v>1277</v>
      </c>
    </row>
    <row r="1049" spans="1:5" x14ac:dyDescent="0.35">
      <c r="A1049" s="28">
        <v>23</v>
      </c>
      <c r="B1049" s="28" t="s">
        <v>1125</v>
      </c>
      <c r="C1049" s="28" t="s">
        <v>424</v>
      </c>
      <c r="D1049" s="28">
        <v>2311959</v>
      </c>
      <c r="E1049" s="28" t="s">
        <v>1278</v>
      </c>
    </row>
    <row r="1050" spans="1:5" x14ac:dyDescent="0.35">
      <c r="A1050" s="28">
        <v>23</v>
      </c>
      <c r="B1050" s="28" t="s">
        <v>1125</v>
      </c>
      <c r="C1050" s="28" t="s">
        <v>424</v>
      </c>
      <c r="D1050" s="28">
        <v>2312007</v>
      </c>
      <c r="E1050" s="28" t="s">
        <v>1279</v>
      </c>
    </row>
    <row r="1051" spans="1:5" x14ac:dyDescent="0.35">
      <c r="A1051" s="28">
        <v>23</v>
      </c>
      <c r="B1051" s="28" t="s">
        <v>1125</v>
      </c>
      <c r="C1051" s="28" t="s">
        <v>424</v>
      </c>
      <c r="D1051" s="28">
        <v>2312106</v>
      </c>
      <c r="E1051" s="28" t="s">
        <v>1280</v>
      </c>
    </row>
    <row r="1052" spans="1:5" x14ac:dyDescent="0.35">
      <c r="A1052" s="28">
        <v>23</v>
      </c>
      <c r="B1052" s="28" t="s">
        <v>1125</v>
      </c>
      <c r="C1052" s="28" t="s">
        <v>424</v>
      </c>
      <c r="D1052" s="28">
        <v>2312205</v>
      </c>
      <c r="E1052" s="28" t="s">
        <v>1281</v>
      </c>
    </row>
    <row r="1053" spans="1:5" x14ac:dyDescent="0.35">
      <c r="A1053" s="28">
        <v>23</v>
      </c>
      <c r="B1053" s="28" t="s">
        <v>1125</v>
      </c>
      <c r="C1053" s="28" t="s">
        <v>424</v>
      </c>
      <c r="D1053" s="28">
        <v>2312304</v>
      </c>
      <c r="E1053" s="28" t="s">
        <v>1282</v>
      </c>
    </row>
    <row r="1054" spans="1:5" x14ac:dyDescent="0.35">
      <c r="A1054" s="28">
        <v>23</v>
      </c>
      <c r="B1054" s="28" t="s">
        <v>1125</v>
      </c>
      <c r="C1054" s="28" t="s">
        <v>424</v>
      </c>
      <c r="D1054" s="28">
        <v>2312403</v>
      </c>
      <c r="E1054" s="28" t="s">
        <v>1283</v>
      </c>
    </row>
    <row r="1055" spans="1:5" x14ac:dyDescent="0.35">
      <c r="A1055" s="28">
        <v>23</v>
      </c>
      <c r="B1055" s="28" t="s">
        <v>1125</v>
      </c>
      <c r="C1055" s="28" t="s">
        <v>424</v>
      </c>
      <c r="D1055" s="28">
        <v>2312502</v>
      </c>
      <c r="E1055" s="28" t="s">
        <v>1284</v>
      </c>
    </row>
    <row r="1056" spans="1:5" x14ac:dyDescent="0.35">
      <c r="A1056" s="28">
        <v>23</v>
      </c>
      <c r="B1056" s="28" t="s">
        <v>1125</v>
      </c>
      <c r="C1056" s="28" t="s">
        <v>424</v>
      </c>
      <c r="D1056" s="28">
        <v>2312601</v>
      </c>
      <c r="E1056" s="28" t="s">
        <v>1285</v>
      </c>
    </row>
    <row r="1057" spans="1:5" x14ac:dyDescent="0.35">
      <c r="A1057" s="28">
        <v>23</v>
      </c>
      <c r="B1057" s="28" t="s">
        <v>1125</v>
      </c>
      <c r="C1057" s="28" t="s">
        <v>424</v>
      </c>
      <c r="D1057" s="28">
        <v>2312700</v>
      </c>
      <c r="E1057" s="28" t="s">
        <v>1286</v>
      </c>
    </row>
    <row r="1058" spans="1:5" x14ac:dyDescent="0.35">
      <c r="A1058" s="28">
        <v>23</v>
      </c>
      <c r="B1058" s="28" t="s">
        <v>1125</v>
      </c>
      <c r="C1058" s="28" t="s">
        <v>424</v>
      </c>
      <c r="D1058" s="28">
        <v>2312809</v>
      </c>
      <c r="E1058" s="28" t="s">
        <v>1287</v>
      </c>
    </row>
    <row r="1059" spans="1:5" x14ac:dyDescent="0.35">
      <c r="A1059" s="28">
        <v>23</v>
      </c>
      <c r="B1059" s="28" t="s">
        <v>1125</v>
      </c>
      <c r="C1059" s="28" t="s">
        <v>424</v>
      </c>
      <c r="D1059" s="28">
        <v>2312908</v>
      </c>
      <c r="E1059" s="28" t="s">
        <v>1288</v>
      </c>
    </row>
    <row r="1060" spans="1:5" x14ac:dyDescent="0.35">
      <c r="A1060" s="28">
        <v>23</v>
      </c>
      <c r="B1060" s="28" t="s">
        <v>1125</v>
      </c>
      <c r="C1060" s="28" t="s">
        <v>424</v>
      </c>
      <c r="D1060" s="28">
        <v>2313005</v>
      </c>
      <c r="E1060" s="28" t="s">
        <v>1289</v>
      </c>
    </row>
    <row r="1061" spans="1:5" x14ac:dyDescent="0.35">
      <c r="A1061" s="28">
        <v>23</v>
      </c>
      <c r="B1061" s="28" t="s">
        <v>1125</v>
      </c>
      <c r="C1061" s="28" t="s">
        <v>424</v>
      </c>
      <c r="D1061" s="28">
        <v>2313104</v>
      </c>
      <c r="E1061" s="28" t="s">
        <v>1290</v>
      </c>
    </row>
    <row r="1062" spans="1:5" x14ac:dyDescent="0.35">
      <c r="A1062" s="28">
        <v>23</v>
      </c>
      <c r="B1062" s="28" t="s">
        <v>1125</v>
      </c>
      <c r="C1062" s="28" t="s">
        <v>424</v>
      </c>
      <c r="D1062" s="28">
        <v>2313203</v>
      </c>
      <c r="E1062" s="28" t="s">
        <v>1291</v>
      </c>
    </row>
    <row r="1063" spans="1:5" x14ac:dyDescent="0.35">
      <c r="A1063" s="28">
        <v>23</v>
      </c>
      <c r="B1063" s="28" t="s">
        <v>1125</v>
      </c>
      <c r="C1063" s="28" t="s">
        <v>424</v>
      </c>
      <c r="D1063" s="28">
        <v>2313252</v>
      </c>
      <c r="E1063" s="28" t="s">
        <v>1292</v>
      </c>
    </row>
    <row r="1064" spans="1:5" x14ac:dyDescent="0.35">
      <c r="A1064" s="28">
        <v>23</v>
      </c>
      <c r="B1064" s="28" t="s">
        <v>1125</v>
      </c>
      <c r="C1064" s="28" t="s">
        <v>424</v>
      </c>
      <c r="D1064" s="28">
        <v>2313302</v>
      </c>
      <c r="E1064" s="28" t="s">
        <v>1293</v>
      </c>
    </row>
    <row r="1065" spans="1:5" x14ac:dyDescent="0.35">
      <c r="A1065" s="28">
        <v>23</v>
      </c>
      <c r="B1065" s="28" t="s">
        <v>1125</v>
      </c>
      <c r="C1065" s="28" t="s">
        <v>424</v>
      </c>
      <c r="D1065" s="28">
        <v>2313351</v>
      </c>
      <c r="E1065" s="28" t="s">
        <v>1294</v>
      </c>
    </row>
    <row r="1066" spans="1:5" x14ac:dyDescent="0.35">
      <c r="A1066" s="28">
        <v>23</v>
      </c>
      <c r="B1066" s="28" t="s">
        <v>1125</v>
      </c>
      <c r="C1066" s="28" t="s">
        <v>424</v>
      </c>
      <c r="D1066" s="28">
        <v>2313401</v>
      </c>
      <c r="E1066" s="28" t="s">
        <v>1295</v>
      </c>
    </row>
    <row r="1067" spans="1:5" x14ac:dyDescent="0.35">
      <c r="A1067" s="28">
        <v>23</v>
      </c>
      <c r="B1067" s="28" t="s">
        <v>1125</v>
      </c>
      <c r="C1067" s="28" t="s">
        <v>424</v>
      </c>
      <c r="D1067" s="28">
        <v>2313500</v>
      </c>
      <c r="E1067" s="28" t="s">
        <v>1296</v>
      </c>
    </row>
    <row r="1068" spans="1:5" x14ac:dyDescent="0.35">
      <c r="A1068" s="28">
        <v>23</v>
      </c>
      <c r="B1068" s="28" t="s">
        <v>1125</v>
      </c>
      <c r="C1068" s="28" t="s">
        <v>424</v>
      </c>
      <c r="D1068" s="28">
        <v>2313559</v>
      </c>
      <c r="E1068" s="28" t="s">
        <v>1297</v>
      </c>
    </row>
    <row r="1069" spans="1:5" x14ac:dyDescent="0.35">
      <c r="A1069" s="28">
        <v>23</v>
      </c>
      <c r="B1069" s="28" t="s">
        <v>1125</v>
      </c>
      <c r="C1069" s="28" t="s">
        <v>424</v>
      </c>
      <c r="D1069" s="28">
        <v>2313609</v>
      </c>
      <c r="E1069" s="28" t="s">
        <v>1298</v>
      </c>
    </row>
    <row r="1070" spans="1:5" x14ac:dyDescent="0.35">
      <c r="A1070" s="28">
        <v>23</v>
      </c>
      <c r="B1070" s="28" t="s">
        <v>1125</v>
      </c>
      <c r="C1070" s="28" t="s">
        <v>424</v>
      </c>
      <c r="D1070" s="28">
        <v>2313708</v>
      </c>
      <c r="E1070" s="28" t="s">
        <v>1299</v>
      </c>
    </row>
    <row r="1071" spans="1:5" x14ac:dyDescent="0.35">
      <c r="A1071" s="28">
        <v>23</v>
      </c>
      <c r="B1071" s="28" t="s">
        <v>1125</v>
      </c>
      <c r="C1071" s="28" t="s">
        <v>424</v>
      </c>
      <c r="D1071" s="28">
        <v>2313757</v>
      </c>
      <c r="E1071" s="28" t="s">
        <v>1300</v>
      </c>
    </row>
    <row r="1072" spans="1:5" x14ac:dyDescent="0.35">
      <c r="A1072" s="28">
        <v>23</v>
      </c>
      <c r="B1072" s="28" t="s">
        <v>1125</v>
      </c>
      <c r="C1072" s="28" t="s">
        <v>424</v>
      </c>
      <c r="D1072" s="28">
        <v>2313807</v>
      </c>
      <c r="E1072" s="28" t="s">
        <v>1301</v>
      </c>
    </row>
    <row r="1073" spans="1:5" x14ac:dyDescent="0.35">
      <c r="A1073" s="28">
        <v>23</v>
      </c>
      <c r="B1073" s="28" t="s">
        <v>1125</v>
      </c>
      <c r="C1073" s="28" t="s">
        <v>424</v>
      </c>
      <c r="D1073" s="28">
        <v>2313906</v>
      </c>
      <c r="E1073" s="28" t="s">
        <v>1302</v>
      </c>
    </row>
    <row r="1074" spans="1:5" x14ac:dyDescent="0.35">
      <c r="A1074" s="28">
        <v>23</v>
      </c>
      <c r="B1074" s="28" t="s">
        <v>1125</v>
      </c>
      <c r="C1074" s="28" t="s">
        <v>424</v>
      </c>
      <c r="D1074" s="28">
        <v>2313955</v>
      </c>
      <c r="E1074" s="28" t="s">
        <v>1303</v>
      </c>
    </row>
    <row r="1075" spans="1:5" x14ac:dyDescent="0.35">
      <c r="A1075" s="28">
        <v>23</v>
      </c>
      <c r="B1075" s="28" t="s">
        <v>1125</v>
      </c>
      <c r="C1075" s="28" t="s">
        <v>424</v>
      </c>
      <c r="D1075" s="28">
        <v>2314003</v>
      </c>
      <c r="E1075" s="28" t="s">
        <v>1304</v>
      </c>
    </row>
    <row r="1076" spans="1:5" x14ac:dyDescent="0.35">
      <c r="A1076" s="28">
        <v>23</v>
      </c>
      <c r="B1076" s="28" t="s">
        <v>1125</v>
      </c>
      <c r="C1076" s="28" t="s">
        <v>424</v>
      </c>
      <c r="D1076" s="28">
        <v>2314102</v>
      </c>
      <c r="E1076" s="28" t="s">
        <v>1305</v>
      </c>
    </row>
    <row r="1077" spans="1:5" x14ac:dyDescent="0.35">
      <c r="A1077" s="28">
        <v>24</v>
      </c>
      <c r="B1077" s="28" t="s">
        <v>1306</v>
      </c>
      <c r="C1077" s="28" t="s">
        <v>437</v>
      </c>
      <c r="D1077" s="28">
        <v>2400109</v>
      </c>
      <c r="E1077" s="28" t="s">
        <v>1307</v>
      </c>
    </row>
    <row r="1078" spans="1:5" x14ac:dyDescent="0.35">
      <c r="A1078" s="28">
        <v>24</v>
      </c>
      <c r="B1078" s="28" t="s">
        <v>1306</v>
      </c>
      <c r="C1078" s="28" t="s">
        <v>437</v>
      </c>
      <c r="D1078" s="28">
        <v>2400208</v>
      </c>
      <c r="E1078" s="28" t="s">
        <v>1308</v>
      </c>
    </row>
    <row r="1079" spans="1:5" x14ac:dyDescent="0.35">
      <c r="A1079" s="28">
        <v>24</v>
      </c>
      <c r="B1079" s="28" t="s">
        <v>1306</v>
      </c>
      <c r="C1079" s="28" t="s">
        <v>437</v>
      </c>
      <c r="D1079" s="28">
        <v>2400307</v>
      </c>
      <c r="E1079" s="28" t="s">
        <v>1309</v>
      </c>
    </row>
    <row r="1080" spans="1:5" x14ac:dyDescent="0.35">
      <c r="A1080" s="28">
        <v>24</v>
      </c>
      <c r="B1080" s="28" t="s">
        <v>1306</v>
      </c>
      <c r="C1080" s="28" t="s">
        <v>437</v>
      </c>
      <c r="D1080" s="28">
        <v>2400406</v>
      </c>
      <c r="E1080" s="28" t="s">
        <v>1310</v>
      </c>
    </row>
    <row r="1081" spans="1:5" x14ac:dyDescent="0.35">
      <c r="A1081" s="28">
        <v>24</v>
      </c>
      <c r="B1081" s="28" t="s">
        <v>1306</v>
      </c>
      <c r="C1081" s="28" t="s">
        <v>437</v>
      </c>
      <c r="D1081" s="28">
        <v>2400505</v>
      </c>
      <c r="E1081" s="28" t="s">
        <v>1311</v>
      </c>
    </row>
    <row r="1082" spans="1:5" x14ac:dyDescent="0.35">
      <c r="A1082" s="28">
        <v>24</v>
      </c>
      <c r="B1082" s="28" t="s">
        <v>1306</v>
      </c>
      <c r="C1082" s="28" t="s">
        <v>437</v>
      </c>
      <c r="D1082" s="28">
        <v>2400604</v>
      </c>
      <c r="E1082" s="28" t="s">
        <v>1312</v>
      </c>
    </row>
    <row r="1083" spans="1:5" x14ac:dyDescent="0.35">
      <c r="A1083" s="28">
        <v>24</v>
      </c>
      <c r="B1083" s="28" t="s">
        <v>1306</v>
      </c>
      <c r="C1083" s="28" t="s">
        <v>437</v>
      </c>
      <c r="D1083" s="28">
        <v>2400703</v>
      </c>
      <c r="E1083" s="28" t="s">
        <v>1313</v>
      </c>
    </row>
    <row r="1084" spans="1:5" x14ac:dyDescent="0.35">
      <c r="A1084" s="28">
        <v>24</v>
      </c>
      <c r="B1084" s="28" t="s">
        <v>1306</v>
      </c>
      <c r="C1084" s="28" t="s">
        <v>437</v>
      </c>
      <c r="D1084" s="28">
        <v>2400802</v>
      </c>
      <c r="E1084" s="28" t="s">
        <v>1314</v>
      </c>
    </row>
    <row r="1085" spans="1:5" x14ac:dyDescent="0.35">
      <c r="A1085" s="28">
        <v>24</v>
      </c>
      <c r="B1085" s="28" t="s">
        <v>1306</v>
      </c>
      <c r="C1085" s="28" t="s">
        <v>437</v>
      </c>
      <c r="D1085" s="28">
        <v>2400901</v>
      </c>
      <c r="E1085" s="28" t="s">
        <v>1315</v>
      </c>
    </row>
    <row r="1086" spans="1:5" x14ac:dyDescent="0.35">
      <c r="A1086" s="28">
        <v>24</v>
      </c>
      <c r="B1086" s="28" t="s">
        <v>1306</v>
      </c>
      <c r="C1086" s="28" t="s">
        <v>437</v>
      </c>
      <c r="D1086" s="28">
        <v>2401008</v>
      </c>
      <c r="E1086" s="28" t="s">
        <v>1316</v>
      </c>
    </row>
    <row r="1087" spans="1:5" x14ac:dyDescent="0.35">
      <c r="A1087" s="28">
        <v>24</v>
      </c>
      <c r="B1087" s="28" t="s">
        <v>1306</v>
      </c>
      <c r="C1087" s="28" t="s">
        <v>437</v>
      </c>
      <c r="D1087" s="28">
        <v>2401107</v>
      </c>
      <c r="E1087" s="28" t="s">
        <v>1317</v>
      </c>
    </row>
    <row r="1088" spans="1:5" x14ac:dyDescent="0.35">
      <c r="A1088" s="28">
        <v>24</v>
      </c>
      <c r="B1088" s="28" t="s">
        <v>1306</v>
      </c>
      <c r="C1088" s="28" t="s">
        <v>437</v>
      </c>
      <c r="D1088" s="28">
        <v>2401206</v>
      </c>
      <c r="E1088" s="28" t="s">
        <v>1318</v>
      </c>
    </row>
    <row r="1089" spans="1:5" x14ac:dyDescent="0.35">
      <c r="A1089" s="28">
        <v>24</v>
      </c>
      <c r="B1089" s="28" t="s">
        <v>1306</v>
      </c>
      <c r="C1089" s="28" t="s">
        <v>437</v>
      </c>
      <c r="D1089" s="28">
        <v>2401305</v>
      </c>
      <c r="E1089" s="28" t="s">
        <v>1319</v>
      </c>
    </row>
    <row r="1090" spans="1:5" x14ac:dyDescent="0.35">
      <c r="A1090" s="28">
        <v>24</v>
      </c>
      <c r="B1090" s="28" t="s">
        <v>1306</v>
      </c>
      <c r="C1090" s="28" t="s">
        <v>437</v>
      </c>
      <c r="D1090" s="28">
        <v>2401404</v>
      </c>
      <c r="E1090" s="28" t="s">
        <v>1320</v>
      </c>
    </row>
    <row r="1091" spans="1:5" x14ac:dyDescent="0.35">
      <c r="A1091" s="28">
        <v>24</v>
      </c>
      <c r="B1091" s="28" t="s">
        <v>1306</v>
      </c>
      <c r="C1091" s="28" t="s">
        <v>437</v>
      </c>
      <c r="D1091" s="28">
        <v>2401453</v>
      </c>
      <c r="E1091" s="28" t="s">
        <v>1321</v>
      </c>
    </row>
    <row r="1092" spans="1:5" x14ac:dyDescent="0.35">
      <c r="A1092" s="28">
        <v>24</v>
      </c>
      <c r="B1092" s="28" t="s">
        <v>1306</v>
      </c>
      <c r="C1092" s="28" t="s">
        <v>437</v>
      </c>
      <c r="D1092" s="28">
        <v>2401503</v>
      </c>
      <c r="E1092" s="28" t="s">
        <v>1322</v>
      </c>
    </row>
    <row r="1093" spans="1:5" x14ac:dyDescent="0.35">
      <c r="A1093" s="28">
        <v>24</v>
      </c>
      <c r="B1093" s="28" t="s">
        <v>1306</v>
      </c>
      <c r="C1093" s="28" t="s">
        <v>437</v>
      </c>
      <c r="D1093" s="28">
        <v>2401602</v>
      </c>
      <c r="E1093" s="28" t="s">
        <v>1323</v>
      </c>
    </row>
    <row r="1094" spans="1:5" x14ac:dyDescent="0.35">
      <c r="A1094" s="28">
        <v>24</v>
      </c>
      <c r="B1094" s="28" t="s">
        <v>1306</v>
      </c>
      <c r="C1094" s="28" t="s">
        <v>437</v>
      </c>
      <c r="D1094" s="28">
        <v>2401651</v>
      </c>
      <c r="E1094" s="28" t="s">
        <v>1324</v>
      </c>
    </row>
    <row r="1095" spans="1:5" x14ac:dyDescent="0.35">
      <c r="A1095" s="28">
        <v>24</v>
      </c>
      <c r="B1095" s="28" t="s">
        <v>1306</v>
      </c>
      <c r="C1095" s="28" t="s">
        <v>437</v>
      </c>
      <c r="D1095" s="28">
        <v>2401701</v>
      </c>
      <c r="E1095" s="28" t="s">
        <v>200</v>
      </c>
    </row>
    <row r="1096" spans="1:5" x14ac:dyDescent="0.35">
      <c r="A1096" s="28">
        <v>24</v>
      </c>
      <c r="B1096" s="28" t="s">
        <v>1306</v>
      </c>
      <c r="C1096" s="28" t="s">
        <v>437</v>
      </c>
      <c r="D1096" s="28">
        <v>2401800</v>
      </c>
      <c r="E1096" s="28" t="s">
        <v>1325</v>
      </c>
    </row>
    <row r="1097" spans="1:5" x14ac:dyDescent="0.35">
      <c r="A1097" s="28">
        <v>24</v>
      </c>
      <c r="B1097" s="28" t="s">
        <v>1306</v>
      </c>
      <c r="C1097" s="28" t="s">
        <v>437</v>
      </c>
      <c r="D1097" s="28">
        <v>2401859</v>
      </c>
      <c r="E1097" s="28" t="s">
        <v>1326</v>
      </c>
    </row>
    <row r="1098" spans="1:5" x14ac:dyDescent="0.35">
      <c r="A1098" s="28">
        <v>24</v>
      </c>
      <c r="B1098" s="28" t="s">
        <v>1306</v>
      </c>
      <c r="C1098" s="28" t="s">
        <v>437</v>
      </c>
      <c r="D1098" s="28">
        <v>2401909</v>
      </c>
      <c r="E1098" s="28" t="s">
        <v>1327</v>
      </c>
    </row>
    <row r="1099" spans="1:5" x14ac:dyDescent="0.35">
      <c r="A1099" s="28">
        <v>24</v>
      </c>
      <c r="B1099" s="28" t="s">
        <v>1306</v>
      </c>
      <c r="C1099" s="28" t="s">
        <v>437</v>
      </c>
      <c r="D1099" s="28">
        <v>2402006</v>
      </c>
      <c r="E1099" s="28" t="s">
        <v>1328</v>
      </c>
    </row>
    <row r="1100" spans="1:5" x14ac:dyDescent="0.35">
      <c r="A1100" s="28">
        <v>24</v>
      </c>
      <c r="B1100" s="28" t="s">
        <v>1306</v>
      </c>
      <c r="C1100" s="28" t="s">
        <v>437</v>
      </c>
      <c r="D1100" s="28">
        <v>2402105</v>
      </c>
      <c r="E1100" s="28" t="s">
        <v>1329</v>
      </c>
    </row>
    <row r="1101" spans="1:5" x14ac:dyDescent="0.35">
      <c r="A1101" s="28">
        <v>24</v>
      </c>
      <c r="B1101" s="28" t="s">
        <v>1306</v>
      </c>
      <c r="C1101" s="28" t="s">
        <v>437</v>
      </c>
      <c r="D1101" s="28">
        <v>2402204</v>
      </c>
      <c r="E1101" s="28" t="s">
        <v>1330</v>
      </c>
    </row>
    <row r="1102" spans="1:5" x14ac:dyDescent="0.35">
      <c r="A1102" s="28">
        <v>24</v>
      </c>
      <c r="B1102" s="28" t="s">
        <v>1306</v>
      </c>
      <c r="C1102" s="28" t="s">
        <v>437</v>
      </c>
      <c r="D1102" s="28">
        <v>2402303</v>
      </c>
      <c r="E1102" s="28" t="s">
        <v>1331</v>
      </c>
    </row>
    <row r="1103" spans="1:5" x14ac:dyDescent="0.35">
      <c r="A1103" s="28">
        <v>24</v>
      </c>
      <c r="B1103" s="28" t="s">
        <v>1306</v>
      </c>
      <c r="C1103" s="28" t="s">
        <v>437</v>
      </c>
      <c r="D1103" s="28">
        <v>2402402</v>
      </c>
      <c r="E1103" s="28" t="s">
        <v>1332</v>
      </c>
    </row>
    <row r="1104" spans="1:5" x14ac:dyDescent="0.35">
      <c r="A1104" s="28">
        <v>24</v>
      </c>
      <c r="B1104" s="28" t="s">
        <v>1306</v>
      </c>
      <c r="C1104" s="28" t="s">
        <v>437</v>
      </c>
      <c r="D1104" s="28">
        <v>2402501</v>
      </c>
      <c r="E1104" s="28" t="s">
        <v>1333</v>
      </c>
    </row>
    <row r="1105" spans="1:5" x14ac:dyDescent="0.35">
      <c r="A1105" s="28">
        <v>24</v>
      </c>
      <c r="B1105" s="28" t="s">
        <v>1306</v>
      </c>
      <c r="C1105" s="28" t="s">
        <v>437</v>
      </c>
      <c r="D1105" s="28">
        <v>2402600</v>
      </c>
      <c r="E1105" s="28" t="s">
        <v>1334</v>
      </c>
    </row>
    <row r="1106" spans="1:5" x14ac:dyDescent="0.35">
      <c r="A1106" s="28">
        <v>24</v>
      </c>
      <c r="B1106" s="28" t="s">
        <v>1306</v>
      </c>
      <c r="C1106" s="28" t="s">
        <v>437</v>
      </c>
      <c r="D1106" s="28">
        <v>2402709</v>
      </c>
      <c r="E1106" s="28" t="s">
        <v>1335</v>
      </c>
    </row>
    <row r="1107" spans="1:5" x14ac:dyDescent="0.35">
      <c r="A1107" s="28">
        <v>24</v>
      </c>
      <c r="B1107" s="28" t="s">
        <v>1306</v>
      </c>
      <c r="C1107" s="28" t="s">
        <v>437</v>
      </c>
      <c r="D1107" s="28">
        <v>2402808</v>
      </c>
      <c r="E1107" s="28" t="s">
        <v>1336</v>
      </c>
    </row>
    <row r="1108" spans="1:5" x14ac:dyDescent="0.35">
      <c r="A1108" s="28">
        <v>24</v>
      </c>
      <c r="B1108" s="28" t="s">
        <v>1306</v>
      </c>
      <c r="C1108" s="28" t="s">
        <v>437</v>
      </c>
      <c r="D1108" s="28">
        <v>2402907</v>
      </c>
      <c r="E1108" s="28" t="s">
        <v>1337</v>
      </c>
    </row>
    <row r="1109" spans="1:5" x14ac:dyDescent="0.35">
      <c r="A1109" s="28">
        <v>24</v>
      </c>
      <c r="B1109" s="28" t="s">
        <v>1306</v>
      </c>
      <c r="C1109" s="28" t="s">
        <v>437</v>
      </c>
      <c r="D1109" s="28">
        <v>2403004</v>
      </c>
      <c r="E1109" s="28" t="s">
        <v>1338</v>
      </c>
    </row>
    <row r="1110" spans="1:5" x14ac:dyDescent="0.35">
      <c r="A1110" s="28">
        <v>24</v>
      </c>
      <c r="B1110" s="28" t="s">
        <v>1306</v>
      </c>
      <c r="C1110" s="28" t="s">
        <v>437</v>
      </c>
      <c r="D1110" s="28">
        <v>2403103</v>
      </c>
      <c r="E1110" s="28" t="s">
        <v>1339</v>
      </c>
    </row>
    <row r="1111" spans="1:5" x14ac:dyDescent="0.35">
      <c r="A1111" s="28">
        <v>24</v>
      </c>
      <c r="B1111" s="28" t="s">
        <v>1306</v>
      </c>
      <c r="C1111" s="28" t="s">
        <v>437</v>
      </c>
      <c r="D1111" s="28">
        <v>2403202</v>
      </c>
      <c r="E1111" s="28" t="s">
        <v>1340</v>
      </c>
    </row>
    <row r="1112" spans="1:5" x14ac:dyDescent="0.35">
      <c r="A1112" s="28">
        <v>24</v>
      </c>
      <c r="B1112" s="28" t="s">
        <v>1306</v>
      </c>
      <c r="C1112" s="28" t="s">
        <v>437</v>
      </c>
      <c r="D1112" s="28">
        <v>2403251</v>
      </c>
      <c r="E1112" s="28" t="s">
        <v>1341</v>
      </c>
    </row>
    <row r="1113" spans="1:5" x14ac:dyDescent="0.35">
      <c r="A1113" s="28">
        <v>24</v>
      </c>
      <c r="B1113" s="28" t="s">
        <v>1306</v>
      </c>
      <c r="C1113" s="28" t="s">
        <v>437</v>
      </c>
      <c r="D1113" s="28">
        <v>2403301</v>
      </c>
      <c r="E1113" s="28" t="s">
        <v>1342</v>
      </c>
    </row>
    <row r="1114" spans="1:5" x14ac:dyDescent="0.35">
      <c r="A1114" s="28">
        <v>24</v>
      </c>
      <c r="B1114" s="28" t="s">
        <v>1306</v>
      </c>
      <c r="C1114" s="28" t="s">
        <v>437</v>
      </c>
      <c r="D1114" s="28">
        <v>2403400</v>
      </c>
      <c r="E1114" s="28" t="s">
        <v>1343</v>
      </c>
    </row>
    <row r="1115" spans="1:5" x14ac:dyDescent="0.35">
      <c r="A1115" s="28">
        <v>24</v>
      </c>
      <c r="B1115" s="28" t="s">
        <v>1306</v>
      </c>
      <c r="C1115" s="28" t="s">
        <v>437</v>
      </c>
      <c r="D1115" s="28">
        <v>2403509</v>
      </c>
      <c r="E1115" s="28" t="s">
        <v>426</v>
      </c>
    </row>
    <row r="1116" spans="1:5" x14ac:dyDescent="0.35">
      <c r="A1116" s="28">
        <v>24</v>
      </c>
      <c r="B1116" s="28" t="s">
        <v>1306</v>
      </c>
      <c r="C1116" s="28" t="s">
        <v>437</v>
      </c>
      <c r="D1116" s="28">
        <v>2403608</v>
      </c>
      <c r="E1116" s="28" t="s">
        <v>1344</v>
      </c>
    </row>
    <row r="1117" spans="1:5" x14ac:dyDescent="0.35">
      <c r="A1117" s="28">
        <v>24</v>
      </c>
      <c r="B1117" s="28" t="s">
        <v>1306</v>
      </c>
      <c r="C1117" s="28" t="s">
        <v>437</v>
      </c>
      <c r="D1117" s="28">
        <v>2403707</v>
      </c>
      <c r="E1117" s="28" t="s">
        <v>1345</v>
      </c>
    </row>
    <row r="1118" spans="1:5" x14ac:dyDescent="0.35">
      <c r="A1118" s="28">
        <v>24</v>
      </c>
      <c r="B1118" s="28" t="s">
        <v>1306</v>
      </c>
      <c r="C1118" s="28" t="s">
        <v>437</v>
      </c>
      <c r="D1118" s="28">
        <v>2403756</v>
      </c>
      <c r="E1118" s="28" t="s">
        <v>1346</v>
      </c>
    </row>
    <row r="1119" spans="1:5" x14ac:dyDescent="0.35">
      <c r="A1119" s="28">
        <v>24</v>
      </c>
      <c r="B1119" s="28" t="s">
        <v>1306</v>
      </c>
      <c r="C1119" s="28" t="s">
        <v>437</v>
      </c>
      <c r="D1119" s="28">
        <v>2403806</v>
      </c>
      <c r="E1119" s="28" t="s">
        <v>1347</v>
      </c>
    </row>
    <row r="1120" spans="1:5" x14ac:dyDescent="0.35">
      <c r="A1120" s="28">
        <v>24</v>
      </c>
      <c r="B1120" s="28" t="s">
        <v>1306</v>
      </c>
      <c r="C1120" s="28" t="s">
        <v>437</v>
      </c>
      <c r="D1120" s="28">
        <v>2403905</v>
      </c>
      <c r="E1120" s="28" t="s">
        <v>1348</v>
      </c>
    </row>
    <row r="1121" spans="1:5" x14ac:dyDescent="0.35">
      <c r="A1121" s="28">
        <v>24</v>
      </c>
      <c r="B1121" s="28" t="s">
        <v>1306</v>
      </c>
      <c r="C1121" s="28" t="s">
        <v>437</v>
      </c>
      <c r="D1121" s="28">
        <v>2404002</v>
      </c>
      <c r="E1121" s="28" t="s">
        <v>1349</v>
      </c>
    </row>
    <row r="1122" spans="1:5" x14ac:dyDescent="0.35">
      <c r="A1122" s="28">
        <v>24</v>
      </c>
      <c r="B1122" s="28" t="s">
        <v>1306</v>
      </c>
      <c r="C1122" s="28" t="s">
        <v>437</v>
      </c>
      <c r="D1122" s="28">
        <v>2404101</v>
      </c>
      <c r="E1122" s="28" t="s">
        <v>1350</v>
      </c>
    </row>
    <row r="1123" spans="1:5" x14ac:dyDescent="0.35">
      <c r="A1123" s="28">
        <v>24</v>
      </c>
      <c r="B1123" s="28" t="s">
        <v>1306</v>
      </c>
      <c r="C1123" s="28" t="s">
        <v>437</v>
      </c>
      <c r="D1123" s="28">
        <v>2404200</v>
      </c>
      <c r="E1123" s="28" t="s">
        <v>1351</v>
      </c>
    </row>
    <row r="1124" spans="1:5" x14ac:dyDescent="0.35">
      <c r="A1124" s="28">
        <v>24</v>
      </c>
      <c r="B1124" s="28" t="s">
        <v>1306</v>
      </c>
      <c r="C1124" s="28" t="s">
        <v>437</v>
      </c>
      <c r="D1124" s="28">
        <v>2404309</v>
      </c>
      <c r="E1124" s="28" t="s">
        <v>1352</v>
      </c>
    </row>
    <row r="1125" spans="1:5" x14ac:dyDescent="0.35">
      <c r="A1125" s="28">
        <v>24</v>
      </c>
      <c r="B1125" s="28" t="s">
        <v>1306</v>
      </c>
      <c r="C1125" s="28" t="s">
        <v>437</v>
      </c>
      <c r="D1125" s="28">
        <v>2404408</v>
      </c>
      <c r="E1125" s="28" t="s">
        <v>1353</v>
      </c>
    </row>
    <row r="1126" spans="1:5" x14ac:dyDescent="0.35">
      <c r="A1126" s="28">
        <v>24</v>
      </c>
      <c r="B1126" s="28" t="s">
        <v>1306</v>
      </c>
      <c r="C1126" s="28" t="s">
        <v>437</v>
      </c>
      <c r="D1126" s="28">
        <v>2404507</v>
      </c>
      <c r="E1126" s="28" t="s">
        <v>1354</v>
      </c>
    </row>
    <row r="1127" spans="1:5" x14ac:dyDescent="0.35">
      <c r="A1127" s="28">
        <v>24</v>
      </c>
      <c r="B1127" s="28" t="s">
        <v>1306</v>
      </c>
      <c r="C1127" s="28" t="s">
        <v>437</v>
      </c>
      <c r="D1127" s="28">
        <v>2404606</v>
      </c>
      <c r="E1127" s="28" t="s">
        <v>1355</v>
      </c>
    </row>
    <row r="1128" spans="1:5" x14ac:dyDescent="0.35">
      <c r="A1128" s="28">
        <v>24</v>
      </c>
      <c r="B1128" s="28" t="s">
        <v>1306</v>
      </c>
      <c r="C1128" s="28" t="s">
        <v>437</v>
      </c>
      <c r="D1128" s="28">
        <v>2404705</v>
      </c>
      <c r="E1128" s="28" t="s">
        <v>1356</v>
      </c>
    </row>
    <row r="1129" spans="1:5" x14ac:dyDescent="0.35">
      <c r="A1129" s="28">
        <v>24</v>
      </c>
      <c r="B1129" s="28" t="s">
        <v>1306</v>
      </c>
      <c r="C1129" s="28" t="s">
        <v>437</v>
      </c>
      <c r="D1129" s="28">
        <v>2404804</v>
      </c>
      <c r="E1129" s="28" t="s">
        <v>1357</v>
      </c>
    </row>
    <row r="1130" spans="1:5" x14ac:dyDescent="0.35">
      <c r="A1130" s="28">
        <v>24</v>
      </c>
      <c r="B1130" s="28" t="s">
        <v>1306</v>
      </c>
      <c r="C1130" s="28" t="s">
        <v>437</v>
      </c>
      <c r="D1130" s="28">
        <v>2404853</v>
      </c>
      <c r="E1130" s="28" t="s">
        <v>1358</v>
      </c>
    </row>
    <row r="1131" spans="1:5" x14ac:dyDescent="0.35">
      <c r="A1131" s="28">
        <v>24</v>
      </c>
      <c r="B1131" s="28" t="s">
        <v>1306</v>
      </c>
      <c r="C1131" s="28" t="s">
        <v>437</v>
      </c>
      <c r="D1131" s="28">
        <v>2404903</v>
      </c>
      <c r="E1131" s="28" t="s">
        <v>1359</v>
      </c>
    </row>
    <row r="1132" spans="1:5" x14ac:dyDescent="0.35">
      <c r="A1132" s="28">
        <v>24</v>
      </c>
      <c r="B1132" s="28" t="s">
        <v>1306</v>
      </c>
      <c r="C1132" s="28" t="s">
        <v>437</v>
      </c>
      <c r="D1132" s="28">
        <v>2405009</v>
      </c>
      <c r="E1132" s="28" t="s">
        <v>1360</v>
      </c>
    </row>
    <row r="1133" spans="1:5" x14ac:dyDescent="0.35">
      <c r="A1133" s="28">
        <v>24</v>
      </c>
      <c r="B1133" s="28" t="s">
        <v>1306</v>
      </c>
      <c r="C1133" s="28" t="s">
        <v>437</v>
      </c>
      <c r="D1133" s="28">
        <v>2405108</v>
      </c>
      <c r="E1133" s="28" t="s">
        <v>1361</v>
      </c>
    </row>
    <row r="1134" spans="1:5" x14ac:dyDescent="0.35">
      <c r="A1134" s="28">
        <v>24</v>
      </c>
      <c r="B1134" s="28" t="s">
        <v>1306</v>
      </c>
      <c r="C1134" s="28" t="s">
        <v>437</v>
      </c>
      <c r="D1134" s="28">
        <v>2405207</v>
      </c>
      <c r="E1134" s="28" t="s">
        <v>1362</v>
      </c>
    </row>
    <row r="1135" spans="1:5" x14ac:dyDescent="0.35">
      <c r="A1135" s="28">
        <v>24</v>
      </c>
      <c r="B1135" s="28" t="s">
        <v>1306</v>
      </c>
      <c r="C1135" s="28" t="s">
        <v>437</v>
      </c>
      <c r="D1135" s="28">
        <v>2405306</v>
      </c>
      <c r="E1135" s="28" t="s">
        <v>1363</v>
      </c>
    </row>
    <row r="1136" spans="1:5" x14ac:dyDescent="0.35">
      <c r="A1136" s="28">
        <v>24</v>
      </c>
      <c r="B1136" s="28" t="s">
        <v>1306</v>
      </c>
      <c r="C1136" s="28" t="s">
        <v>437</v>
      </c>
      <c r="D1136" s="28">
        <v>2405405</v>
      </c>
      <c r="E1136" s="28" t="s">
        <v>1364</v>
      </c>
    </row>
    <row r="1137" spans="1:5" x14ac:dyDescent="0.35">
      <c r="A1137" s="28">
        <v>24</v>
      </c>
      <c r="B1137" s="28" t="s">
        <v>1306</v>
      </c>
      <c r="C1137" s="28" t="s">
        <v>437</v>
      </c>
      <c r="D1137" s="28">
        <v>2405504</v>
      </c>
      <c r="E1137" s="28" t="s">
        <v>1365</v>
      </c>
    </row>
    <row r="1138" spans="1:5" x14ac:dyDescent="0.35">
      <c r="A1138" s="28">
        <v>24</v>
      </c>
      <c r="B1138" s="28" t="s">
        <v>1306</v>
      </c>
      <c r="C1138" s="28" t="s">
        <v>437</v>
      </c>
      <c r="D1138" s="28">
        <v>2405603</v>
      </c>
      <c r="E1138" s="28" t="s">
        <v>1366</v>
      </c>
    </row>
    <row r="1139" spans="1:5" x14ac:dyDescent="0.35">
      <c r="A1139" s="28">
        <v>24</v>
      </c>
      <c r="B1139" s="28" t="s">
        <v>1306</v>
      </c>
      <c r="C1139" s="28" t="s">
        <v>437</v>
      </c>
      <c r="D1139" s="28">
        <v>2405702</v>
      </c>
      <c r="E1139" s="28" t="s">
        <v>1367</v>
      </c>
    </row>
    <row r="1140" spans="1:5" x14ac:dyDescent="0.35">
      <c r="A1140" s="28">
        <v>24</v>
      </c>
      <c r="B1140" s="28" t="s">
        <v>1306</v>
      </c>
      <c r="C1140" s="28" t="s">
        <v>437</v>
      </c>
      <c r="D1140" s="28">
        <v>2405801</v>
      </c>
      <c r="E1140" s="28" t="s">
        <v>1368</v>
      </c>
    </row>
    <row r="1141" spans="1:5" x14ac:dyDescent="0.35">
      <c r="A1141" s="28">
        <v>24</v>
      </c>
      <c r="B1141" s="28" t="s">
        <v>1306</v>
      </c>
      <c r="C1141" s="28" t="s">
        <v>437</v>
      </c>
      <c r="D1141" s="28">
        <v>2405900</v>
      </c>
      <c r="E1141" s="28" t="s">
        <v>1369</v>
      </c>
    </row>
    <row r="1142" spans="1:5" x14ac:dyDescent="0.35">
      <c r="A1142" s="28">
        <v>24</v>
      </c>
      <c r="B1142" s="28" t="s">
        <v>1306</v>
      </c>
      <c r="C1142" s="28" t="s">
        <v>437</v>
      </c>
      <c r="D1142" s="28">
        <v>2406007</v>
      </c>
      <c r="E1142" s="28" t="s">
        <v>1370</v>
      </c>
    </row>
    <row r="1143" spans="1:5" x14ac:dyDescent="0.35">
      <c r="A1143" s="28">
        <v>24</v>
      </c>
      <c r="B1143" s="28" t="s">
        <v>1306</v>
      </c>
      <c r="C1143" s="28" t="s">
        <v>437</v>
      </c>
      <c r="D1143" s="28">
        <v>2406106</v>
      </c>
      <c r="E1143" s="28" t="s">
        <v>1371</v>
      </c>
    </row>
    <row r="1144" spans="1:5" x14ac:dyDescent="0.35">
      <c r="A1144" s="28">
        <v>24</v>
      </c>
      <c r="B1144" s="28" t="s">
        <v>1306</v>
      </c>
      <c r="C1144" s="28" t="s">
        <v>437</v>
      </c>
      <c r="D1144" s="28">
        <v>2406155</v>
      </c>
      <c r="E1144" s="28" t="s">
        <v>1372</v>
      </c>
    </row>
    <row r="1145" spans="1:5" x14ac:dyDescent="0.35">
      <c r="A1145" s="28">
        <v>24</v>
      </c>
      <c r="B1145" s="28" t="s">
        <v>1306</v>
      </c>
      <c r="C1145" s="28" t="s">
        <v>437</v>
      </c>
      <c r="D1145" s="28">
        <v>2406205</v>
      </c>
      <c r="E1145" s="28" t="s">
        <v>1373</v>
      </c>
    </row>
    <row r="1146" spans="1:5" x14ac:dyDescent="0.35">
      <c r="A1146" s="28">
        <v>24</v>
      </c>
      <c r="B1146" s="28" t="s">
        <v>1306</v>
      </c>
      <c r="C1146" s="28" t="s">
        <v>437</v>
      </c>
      <c r="D1146" s="28">
        <v>2406304</v>
      </c>
      <c r="E1146" s="28" t="s">
        <v>1374</v>
      </c>
    </row>
    <row r="1147" spans="1:5" x14ac:dyDescent="0.35">
      <c r="A1147" s="28">
        <v>24</v>
      </c>
      <c r="B1147" s="28" t="s">
        <v>1306</v>
      </c>
      <c r="C1147" s="28" t="s">
        <v>437</v>
      </c>
      <c r="D1147" s="28">
        <v>2406403</v>
      </c>
      <c r="E1147" s="28" t="s">
        <v>1375</v>
      </c>
    </row>
    <row r="1148" spans="1:5" x14ac:dyDescent="0.35">
      <c r="A1148" s="28">
        <v>24</v>
      </c>
      <c r="B1148" s="28" t="s">
        <v>1306</v>
      </c>
      <c r="C1148" s="28" t="s">
        <v>437</v>
      </c>
      <c r="D1148" s="28">
        <v>2406502</v>
      </c>
      <c r="E1148" s="28" t="s">
        <v>1376</v>
      </c>
    </row>
    <row r="1149" spans="1:5" x14ac:dyDescent="0.35">
      <c r="A1149" s="28">
        <v>24</v>
      </c>
      <c r="B1149" s="28" t="s">
        <v>1306</v>
      </c>
      <c r="C1149" s="28" t="s">
        <v>437</v>
      </c>
      <c r="D1149" s="28">
        <v>2406601</v>
      </c>
      <c r="E1149" s="28" t="s">
        <v>1377</v>
      </c>
    </row>
    <row r="1150" spans="1:5" x14ac:dyDescent="0.35">
      <c r="A1150" s="28">
        <v>24</v>
      </c>
      <c r="B1150" s="28" t="s">
        <v>1306</v>
      </c>
      <c r="C1150" s="28" t="s">
        <v>437</v>
      </c>
      <c r="D1150" s="28">
        <v>2406700</v>
      </c>
      <c r="E1150" s="28" t="s">
        <v>1378</v>
      </c>
    </row>
    <row r="1151" spans="1:5" x14ac:dyDescent="0.35">
      <c r="A1151" s="28">
        <v>24</v>
      </c>
      <c r="B1151" s="28" t="s">
        <v>1306</v>
      </c>
      <c r="C1151" s="28" t="s">
        <v>437</v>
      </c>
      <c r="D1151" s="28">
        <v>2406809</v>
      </c>
      <c r="E1151" s="28" t="s">
        <v>1379</v>
      </c>
    </row>
    <row r="1152" spans="1:5" x14ac:dyDescent="0.35">
      <c r="A1152" s="28">
        <v>24</v>
      </c>
      <c r="B1152" s="28" t="s">
        <v>1306</v>
      </c>
      <c r="C1152" s="28" t="s">
        <v>437</v>
      </c>
      <c r="D1152" s="28">
        <v>2406908</v>
      </c>
      <c r="E1152" s="28" t="s">
        <v>1380</v>
      </c>
    </row>
    <row r="1153" spans="1:5" x14ac:dyDescent="0.35">
      <c r="A1153" s="28">
        <v>24</v>
      </c>
      <c r="B1153" s="28" t="s">
        <v>1306</v>
      </c>
      <c r="C1153" s="28" t="s">
        <v>437</v>
      </c>
      <c r="D1153" s="28">
        <v>2407005</v>
      </c>
      <c r="E1153" s="28" t="s">
        <v>1381</v>
      </c>
    </row>
    <row r="1154" spans="1:5" x14ac:dyDescent="0.35">
      <c r="A1154" s="28">
        <v>24</v>
      </c>
      <c r="B1154" s="28" t="s">
        <v>1306</v>
      </c>
      <c r="C1154" s="28" t="s">
        <v>437</v>
      </c>
      <c r="D1154" s="28">
        <v>2407104</v>
      </c>
      <c r="E1154" s="28" t="s">
        <v>1382</v>
      </c>
    </row>
    <row r="1155" spans="1:5" x14ac:dyDescent="0.35">
      <c r="A1155" s="28">
        <v>24</v>
      </c>
      <c r="B1155" s="28" t="s">
        <v>1306</v>
      </c>
      <c r="C1155" s="28" t="s">
        <v>437</v>
      </c>
      <c r="D1155" s="28">
        <v>2407203</v>
      </c>
      <c r="E1155" s="28" t="s">
        <v>1383</v>
      </c>
    </row>
    <row r="1156" spans="1:5" x14ac:dyDescent="0.35">
      <c r="A1156" s="28">
        <v>24</v>
      </c>
      <c r="B1156" s="28" t="s">
        <v>1306</v>
      </c>
      <c r="C1156" s="28" t="s">
        <v>437</v>
      </c>
      <c r="D1156" s="28">
        <v>2407252</v>
      </c>
      <c r="E1156" s="28" t="s">
        <v>1384</v>
      </c>
    </row>
    <row r="1157" spans="1:5" x14ac:dyDescent="0.35">
      <c r="A1157" s="28">
        <v>24</v>
      </c>
      <c r="B1157" s="28" t="s">
        <v>1306</v>
      </c>
      <c r="C1157" s="28" t="s">
        <v>437</v>
      </c>
      <c r="D1157" s="28">
        <v>2407302</v>
      </c>
      <c r="E1157" s="28" t="s">
        <v>1385</v>
      </c>
    </row>
    <row r="1158" spans="1:5" x14ac:dyDescent="0.35">
      <c r="A1158" s="28">
        <v>24</v>
      </c>
      <c r="B1158" s="28" t="s">
        <v>1306</v>
      </c>
      <c r="C1158" s="28" t="s">
        <v>437</v>
      </c>
      <c r="D1158" s="28">
        <v>2407401</v>
      </c>
      <c r="E1158" s="28" t="s">
        <v>1386</v>
      </c>
    </row>
    <row r="1159" spans="1:5" x14ac:dyDescent="0.35">
      <c r="A1159" s="28">
        <v>24</v>
      </c>
      <c r="B1159" s="28" t="s">
        <v>1306</v>
      </c>
      <c r="C1159" s="28" t="s">
        <v>437</v>
      </c>
      <c r="D1159" s="28">
        <v>2407500</v>
      </c>
      <c r="E1159" s="28" t="s">
        <v>1387</v>
      </c>
    </row>
    <row r="1160" spans="1:5" x14ac:dyDescent="0.35">
      <c r="A1160" s="28">
        <v>24</v>
      </c>
      <c r="B1160" s="28" t="s">
        <v>1306</v>
      </c>
      <c r="C1160" s="28" t="s">
        <v>437</v>
      </c>
      <c r="D1160" s="28">
        <v>2407609</v>
      </c>
      <c r="E1160" s="28" t="s">
        <v>1388</v>
      </c>
    </row>
    <row r="1161" spans="1:5" x14ac:dyDescent="0.35">
      <c r="A1161" s="28">
        <v>24</v>
      </c>
      <c r="B1161" s="28" t="s">
        <v>1306</v>
      </c>
      <c r="C1161" s="28" t="s">
        <v>437</v>
      </c>
      <c r="D1161" s="28">
        <v>2407708</v>
      </c>
      <c r="E1161" s="28" t="s">
        <v>1389</v>
      </c>
    </row>
    <row r="1162" spans="1:5" x14ac:dyDescent="0.35">
      <c r="A1162" s="28">
        <v>24</v>
      </c>
      <c r="B1162" s="28" t="s">
        <v>1306</v>
      </c>
      <c r="C1162" s="28" t="s">
        <v>437</v>
      </c>
      <c r="D1162" s="28">
        <v>2407807</v>
      </c>
      <c r="E1162" s="28" t="s">
        <v>683</v>
      </c>
    </row>
    <row r="1163" spans="1:5" x14ac:dyDescent="0.35">
      <c r="A1163" s="28">
        <v>24</v>
      </c>
      <c r="B1163" s="28" t="s">
        <v>1306</v>
      </c>
      <c r="C1163" s="28" t="s">
        <v>437</v>
      </c>
      <c r="D1163" s="28">
        <v>2407906</v>
      </c>
      <c r="E1163" s="28" t="s">
        <v>1390</v>
      </c>
    </row>
    <row r="1164" spans="1:5" x14ac:dyDescent="0.35">
      <c r="A1164" s="28">
        <v>24</v>
      </c>
      <c r="B1164" s="28" t="s">
        <v>1306</v>
      </c>
      <c r="C1164" s="28" t="s">
        <v>437</v>
      </c>
      <c r="D1164" s="28">
        <v>2408003</v>
      </c>
      <c r="E1164" s="28" t="s">
        <v>1391</v>
      </c>
    </row>
    <row r="1165" spans="1:5" x14ac:dyDescent="0.35">
      <c r="A1165" s="28">
        <v>24</v>
      </c>
      <c r="B1165" s="28" t="s">
        <v>1306</v>
      </c>
      <c r="C1165" s="28" t="s">
        <v>437</v>
      </c>
      <c r="D1165" s="28">
        <v>2408102</v>
      </c>
      <c r="E1165" s="28" t="s">
        <v>1392</v>
      </c>
    </row>
    <row r="1166" spans="1:5" x14ac:dyDescent="0.35">
      <c r="A1166" s="28">
        <v>24</v>
      </c>
      <c r="B1166" s="28" t="s">
        <v>1306</v>
      </c>
      <c r="C1166" s="28" t="s">
        <v>437</v>
      </c>
      <c r="D1166" s="28">
        <v>2408201</v>
      </c>
      <c r="E1166" s="28" t="s">
        <v>1393</v>
      </c>
    </row>
    <row r="1167" spans="1:5" x14ac:dyDescent="0.35">
      <c r="A1167" s="28">
        <v>24</v>
      </c>
      <c r="B1167" s="28" t="s">
        <v>1306</v>
      </c>
      <c r="C1167" s="28" t="s">
        <v>437</v>
      </c>
      <c r="D1167" s="28">
        <v>2408300</v>
      </c>
      <c r="E1167" s="28" t="s">
        <v>1394</v>
      </c>
    </row>
    <row r="1168" spans="1:5" x14ac:dyDescent="0.35">
      <c r="A1168" s="28">
        <v>24</v>
      </c>
      <c r="B1168" s="28" t="s">
        <v>1306</v>
      </c>
      <c r="C1168" s="28" t="s">
        <v>437</v>
      </c>
      <c r="D1168" s="28">
        <v>2408409</v>
      </c>
      <c r="E1168" s="28" t="s">
        <v>1395</v>
      </c>
    </row>
    <row r="1169" spans="1:5" x14ac:dyDescent="0.35">
      <c r="A1169" s="28">
        <v>24</v>
      </c>
      <c r="B1169" s="28" t="s">
        <v>1306</v>
      </c>
      <c r="C1169" s="28" t="s">
        <v>437</v>
      </c>
      <c r="D1169" s="28">
        <v>2408508</v>
      </c>
      <c r="E1169" s="28" t="s">
        <v>1396</v>
      </c>
    </row>
    <row r="1170" spans="1:5" x14ac:dyDescent="0.35">
      <c r="A1170" s="28">
        <v>24</v>
      </c>
      <c r="B1170" s="28" t="s">
        <v>1306</v>
      </c>
      <c r="C1170" s="28" t="s">
        <v>437</v>
      </c>
      <c r="D1170" s="28">
        <v>2408607</v>
      </c>
      <c r="E1170" s="28" t="s">
        <v>434</v>
      </c>
    </row>
    <row r="1171" spans="1:5" x14ac:dyDescent="0.35">
      <c r="A1171" s="28">
        <v>24</v>
      </c>
      <c r="B1171" s="28" t="s">
        <v>1306</v>
      </c>
      <c r="C1171" s="28" t="s">
        <v>437</v>
      </c>
      <c r="D1171" s="28">
        <v>2408706</v>
      </c>
      <c r="E1171" s="28" t="s">
        <v>1397</v>
      </c>
    </row>
    <row r="1172" spans="1:5" x14ac:dyDescent="0.35">
      <c r="A1172" s="28">
        <v>24</v>
      </c>
      <c r="B1172" s="28" t="s">
        <v>1306</v>
      </c>
      <c r="C1172" s="28" t="s">
        <v>437</v>
      </c>
      <c r="D1172" s="28">
        <v>2408805</v>
      </c>
      <c r="E1172" s="28" t="s">
        <v>1398</v>
      </c>
    </row>
    <row r="1173" spans="1:5" x14ac:dyDescent="0.35">
      <c r="A1173" s="28">
        <v>24</v>
      </c>
      <c r="B1173" s="28" t="s">
        <v>1306</v>
      </c>
      <c r="C1173" s="28" t="s">
        <v>437</v>
      </c>
      <c r="D1173" s="28">
        <v>2408904</v>
      </c>
      <c r="E1173" s="28" t="s">
        <v>1399</v>
      </c>
    </row>
    <row r="1174" spans="1:5" x14ac:dyDescent="0.35">
      <c r="A1174" s="28">
        <v>24</v>
      </c>
      <c r="B1174" s="28" t="s">
        <v>1306</v>
      </c>
      <c r="C1174" s="28" t="s">
        <v>437</v>
      </c>
      <c r="D1174" s="28">
        <v>2408953</v>
      </c>
      <c r="E1174" s="28" t="s">
        <v>1400</v>
      </c>
    </row>
    <row r="1175" spans="1:5" x14ac:dyDescent="0.35">
      <c r="A1175" s="28">
        <v>24</v>
      </c>
      <c r="B1175" s="28" t="s">
        <v>1306</v>
      </c>
      <c r="C1175" s="28" t="s">
        <v>437</v>
      </c>
      <c r="D1175" s="28">
        <v>2409100</v>
      </c>
      <c r="E1175" s="28" t="s">
        <v>1401</v>
      </c>
    </row>
    <row r="1176" spans="1:5" x14ac:dyDescent="0.35">
      <c r="A1176" s="28">
        <v>24</v>
      </c>
      <c r="B1176" s="28" t="s">
        <v>1306</v>
      </c>
      <c r="C1176" s="28" t="s">
        <v>437</v>
      </c>
      <c r="D1176" s="28">
        <v>2409209</v>
      </c>
      <c r="E1176" s="28" t="s">
        <v>1402</v>
      </c>
    </row>
    <row r="1177" spans="1:5" x14ac:dyDescent="0.35">
      <c r="A1177" s="28">
        <v>24</v>
      </c>
      <c r="B1177" s="28" t="s">
        <v>1306</v>
      </c>
      <c r="C1177" s="28" t="s">
        <v>437</v>
      </c>
      <c r="D1177" s="28">
        <v>2409308</v>
      </c>
      <c r="E1177" s="28" t="s">
        <v>1403</v>
      </c>
    </row>
    <row r="1178" spans="1:5" x14ac:dyDescent="0.35">
      <c r="A1178" s="28">
        <v>24</v>
      </c>
      <c r="B1178" s="28" t="s">
        <v>1306</v>
      </c>
      <c r="C1178" s="28" t="s">
        <v>437</v>
      </c>
      <c r="D1178" s="28">
        <v>2409332</v>
      </c>
      <c r="E1178" s="28" t="s">
        <v>1404</v>
      </c>
    </row>
    <row r="1179" spans="1:5" x14ac:dyDescent="0.35">
      <c r="A1179" s="28">
        <v>24</v>
      </c>
      <c r="B1179" s="28" t="s">
        <v>1306</v>
      </c>
      <c r="C1179" s="28" t="s">
        <v>437</v>
      </c>
      <c r="D1179" s="28">
        <v>2409407</v>
      </c>
      <c r="E1179" s="28" t="s">
        <v>1405</v>
      </c>
    </row>
    <row r="1180" spans="1:5" x14ac:dyDescent="0.35">
      <c r="A1180" s="28">
        <v>24</v>
      </c>
      <c r="B1180" s="28" t="s">
        <v>1306</v>
      </c>
      <c r="C1180" s="28" t="s">
        <v>437</v>
      </c>
      <c r="D1180" s="28">
        <v>2409506</v>
      </c>
      <c r="E1180" s="28" t="s">
        <v>1406</v>
      </c>
    </row>
    <row r="1181" spans="1:5" x14ac:dyDescent="0.35">
      <c r="A1181" s="28">
        <v>24</v>
      </c>
      <c r="B1181" s="28" t="s">
        <v>1306</v>
      </c>
      <c r="C1181" s="28" t="s">
        <v>437</v>
      </c>
      <c r="D1181" s="28">
        <v>2409605</v>
      </c>
      <c r="E1181" s="28" t="s">
        <v>1407</v>
      </c>
    </row>
    <row r="1182" spans="1:5" x14ac:dyDescent="0.35">
      <c r="A1182" s="28">
        <v>24</v>
      </c>
      <c r="B1182" s="28" t="s">
        <v>1306</v>
      </c>
      <c r="C1182" s="28" t="s">
        <v>437</v>
      </c>
      <c r="D1182" s="28">
        <v>2409704</v>
      </c>
      <c r="E1182" s="28" t="s">
        <v>1408</v>
      </c>
    </row>
    <row r="1183" spans="1:5" x14ac:dyDescent="0.35">
      <c r="A1183" s="28">
        <v>24</v>
      </c>
      <c r="B1183" s="28" t="s">
        <v>1306</v>
      </c>
      <c r="C1183" s="28" t="s">
        <v>437</v>
      </c>
      <c r="D1183" s="28">
        <v>2409803</v>
      </c>
      <c r="E1183" s="28" t="s">
        <v>1409</v>
      </c>
    </row>
    <row r="1184" spans="1:5" x14ac:dyDescent="0.35">
      <c r="A1184" s="28">
        <v>24</v>
      </c>
      <c r="B1184" s="28" t="s">
        <v>1306</v>
      </c>
      <c r="C1184" s="28" t="s">
        <v>437</v>
      </c>
      <c r="D1184" s="28">
        <v>2409902</v>
      </c>
      <c r="E1184" s="28" t="s">
        <v>1410</v>
      </c>
    </row>
    <row r="1185" spans="1:5" x14ac:dyDescent="0.35">
      <c r="A1185" s="28">
        <v>24</v>
      </c>
      <c r="B1185" s="28" t="s">
        <v>1306</v>
      </c>
      <c r="C1185" s="28" t="s">
        <v>437</v>
      </c>
      <c r="D1185" s="28">
        <v>2410009</v>
      </c>
      <c r="E1185" s="28" t="s">
        <v>1411</v>
      </c>
    </row>
    <row r="1186" spans="1:5" x14ac:dyDescent="0.35">
      <c r="A1186" s="28">
        <v>24</v>
      </c>
      <c r="B1186" s="28" t="s">
        <v>1306</v>
      </c>
      <c r="C1186" s="28" t="s">
        <v>437</v>
      </c>
      <c r="D1186" s="28">
        <v>2410108</v>
      </c>
      <c r="E1186" s="28" t="s">
        <v>1412</v>
      </c>
    </row>
    <row r="1187" spans="1:5" x14ac:dyDescent="0.35">
      <c r="A1187" s="28">
        <v>24</v>
      </c>
      <c r="B1187" s="28" t="s">
        <v>1306</v>
      </c>
      <c r="C1187" s="28" t="s">
        <v>437</v>
      </c>
      <c r="D1187" s="28">
        <v>2410207</v>
      </c>
      <c r="E1187" s="28" t="s">
        <v>1413</v>
      </c>
    </row>
    <row r="1188" spans="1:5" x14ac:dyDescent="0.35">
      <c r="A1188" s="28">
        <v>24</v>
      </c>
      <c r="B1188" s="28" t="s">
        <v>1306</v>
      </c>
      <c r="C1188" s="28" t="s">
        <v>437</v>
      </c>
      <c r="D1188" s="28">
        <v>2410256</v>
      </c>
      <c r="E1188" s="28" t="s">
        <v>1414</v>
      </c>
    </row>
    <row r="1189" spans="1:5" x14ac:dyDescent="0.35">
      <c r="A1189" s="28">
        <v>24</v>
      </c>
      <c r="B1189" s="28" t="s">
        <v>1306</v>
      </c>
      <c r="C1189" s="28" t="s">
        <v>437</v>
      </c>
      <c r="D1189" s="28">
        <v>2410306</v>
      </c>
      <c r="E1189" s="28" t="s">
        <v>1415</v>
      </c>
    </row>
    <row r="1190" spans="1:5" x14ac:dyDescent="0.35">
      <c r="A1190" s="28">
        <v>24</v>
      </c>
      <c r="B1190" s="28" t="s">
        <v>1306</v>
      </c>
      <c r="C1190" s="28" t="s">
        <v>437</v>
      </c>
      <c r="D1190" s="28">
        <v>2410405</v>
      </c>
      <c r="E1190" s="28" t="s">
        <v>1416</v>
      </c>
    </row>
    <row r="1191" spans="1:5" x14ac:dyDescent="0.35">
      <c r="A1191" s="28">
        <v>24</v>
      </c>
      <c r="B1191" s="28" t="s">
        <v>1306</v>
      </c>
      <c r="C1191" s="28" t="s">
        <v>437</v>
      </c>
      <c r="D1191" s="28">
        <v>2410504</v>
      </c>
      <c r="E1191" s="28" t="s">
        <v>1417</v>
      </c>
    </row>
    <row r="1192" spans="1:5" x14ac:dyDescent="0.35">
      <c r="A1192" s="28">
        <v>24</v>
      </c>
      <c r="B1192" s="28" t="s">
        <v>1306</v>
      </c>
      <c r="C1192" s="28" t="s">
        <v>437</v>
      </c>
      <c r="D1192" s="28">
        <v>2410603</v>
      </c>
      <c r="E1192" s="28" t="s">
        <v>1418</v>
      </c>
    </row>
    <row r="1193" spans="1:5" x14ac:dyDescent="0.35">
      <c r="A1193" s="28">
        <v>24</v>
      </c>
      <c r="B1193" s="28" t="s">
        <v>1306</v>
      </c>
      <c r="C1193" s="28" t="s">
        <v>437</v>
      </c>
      <c r="D1193" s="28">
        <v>2410702</v>
      </c>
      <c r="E1193" s="28" t="s">
        <v>1419</v>
      </c>
    </row>
    <row r="1194" spans="1:5" x14ac:dyDescent="0.35">
      <c r="A1194" s="28">
        <v>24</v>
      </c>
      <c r="B1194" s="28" t="s">
        <v>1306</v>
      </c>
      <c r="C1194" s="28" t="s">
        <v>437</v>
      </c>
      <c r="D1194" s="28">
        <v>2410801</v>
      </c>
      <c r="E1194" s="28" t="s">
        <v>1420</v>
      </c>
    </row>
    <row r="1195" spans="1:5" x14ac:dyDescent="0.35">
      <c r="A1195" s="28">
        <v>24</v>
      </c>
      <c r="B1195" s="28" t="s">
        <v>1306</v>
      </c>
      <c r="C1195" s="28" t="s">
        <v>437</v>
      </c>
      <c r="D1195" s="28">
        <v>2410900</v>
      </c>
      <c r="E1195" s="28" t="s">
        <v>1421</v>
      </c>
    </row>
    <row r="1196" spans="1:5" x14ac:dyDescent="0.35">
      <c r="A1196" s="28">
        <v>24</v>
      </c>
      <c r="B1196" s="28" t="s">
        <v>1306</v>
      </c>
      <c r="C1196" s="28" t="s">
        <v>437</v>
      </c>
      <c r="D1196" s="28">
        <v>2411007</v>
      </c>
      <c r="E1196" s="28" t="s">
        <v>1422</v>
      </c>
    </row>
    <row r="1197" spans="1:5" x14ac:dyDescent="0.35">
      <c r="A1197" s="28">
        <v>24</v>
      </c>
      <c r="B1197" s="28" t="s">
        <v>1306</v>
      </c>
      <c r="C1197" s="28" t="s">
        <v>437</v>
      </c>
      <c r="D1197" s="28">
        <v>2411056</v>
      </c>
      <c r="E1197" s="28" t="s">
        <v>1423</v>
      </c>
    </row>
    <row r="1198" spans="1:5" x14ac:dyDescent="0.35">
      <c r="A1198" s="28">
        <v>24</v>
      </c>
      <c r="B1198" s="28" t="s">
        <v>1306</v>
      </c>
      <c r="C1198" s="28" t="s">
        <v>437</v>
      </c>
      <c r="D1198" s="28">
        <v>2411106</v>
      </c>
      <c r="E1198" s="28" t="s">
        <v>1424</v>
      </c>
    </row>
    <row r="1199" spans="1:5" x14ac:dyDescent="0.35">
      <c r="A1199" s="28">
        <v>24</v>
      </c>
      <c r="B1199" s="28" t="s">
        <v>1306</v>
      </c>
      <c r="C1199" s="28" t="s">
        <v>437</v>
      </c>
      <c r="D1199" s="28">
        <v>2411205</v>
      </c>
      <c r="E1199" s="28" t="s">
        <v>1425</v>
      </c>
    </row>
    <row r="1200" spans="1:5" x14ac:dyDescent="0.35">
      <c r="A1200" s="28">
        <v>24</v>
      </c>
      <c r="B1200" s="28" t="s">
        <v>1306</v>
      </c>
      <c r="C1200" s="28" t="s">
        <v>437</v>
      </c>
      <c r="D1200" s="28">
        <v>2411403</v>
      </c>
      <c r="E1200" s="28" t="s">
        <v>1426</v>
      </c>
    </row>
    <row r="1201" spans="1:5" x14ac:dyDescent="0.35">
      <c r="A1201" s="28">
        <v>24</v>
      </c>
      <c r="B1201" s="28" t="s">
        <v>1306</v>
      </c>
      <c r="C1201" s="28" t="s">
        <v>437</v>
      </c>
      <c r="D1201" s="28">
        <v>2411429</v>
      </c>
      <c r="E1201" s="28" t="s">
        <v>1427</v>
      </c>
    </row>
    <row r="1202" spans="1:5" x14ac:dyDescent="0.35">
      <c r="A1202" s="28">
        <v>24</v>
      </c>
      <c r="B1202" s="28" t="s">
        <v>1306</v>
      </c>
      <c r="C1202" s="28" t="s">
        <v>437</v>
      </c>
      <c r="D1202" s="28">
        <v>2411502</v>
      </c>
      <c r="E1202" s="28" t="s">
        <v>1428</v>
      </c>
    </row>
    <row r="1203" spans="1:5" x14ac:dyDescent="0.35">
      <c r="A1203" s="28">
        <v>24</v>
      </c>
      <c r="B1203" s="28" t="s">
        <v>1306</v>
      </c>
      <c r="C1203" s="28" t="s">
        <v>437</v>
      </c>
      <c r="D1203" s="28">
        <v>2411601</v>
      </c>
      <c r="E1203" s="28" t="s">
        <v>1429</v>
      </c>
    </row>
    <row r="1204" spans="1:5" x14ac:dyDescent="0.35">
      <c r="A1204" s="28">
        <v>24</v>
      </c>
      <c r="B1204" s="28" t="s">
        <v>1306</v>
      </c>
      <c r="C1204" s="28" t="s">
        <v>437</v>
      </c>
      <c r="D1204" s="28">
        <v>2411700</v>
      </c>
      <c r="E1204" s="28" t="s">
        <v>1430</v>
      </c>
    </row>
    <row r="1205" spans="1:5" x14ac:dyDescent="0.35">
      <c r="A1205" s="28">
        <v>24</v>
      </c>
      <c r="B1205" s="28" t="s">
        <v>1306</v>
      </c>
      <c r="C1205" s="28" t="s">
        <v>437</v>
      </c>
      <c r="D1205" s="28">
        <v>2411809</v>
      </c>
      <c r="E1205" s="28" t="s">
        <v>1431</v>
      </c>
    </row>
    <row r="1206" spans="1:5" x14ac:dyDescent="0.35">
      <c r="A1206" s="28">
        <v>24</v>
      </c>
      <c r="B1206" s="28" t="s">
        <v>1306</v>
      </c>
      <c r="C1206" s="28" t="s">
        <v>437</v>
      </c>
      <c r="D1206" s="28">
        <v>2411908</v>
      </c>
      <c r="E1206" s="28" t="s">
        <v>1432</v>
      </c>
    </row>
    <row r="1207" spans="1:5" x14ac:dyDescent="0.35">
      <c r="A1207" s="28">
        <v>24</v>
      </c>
      <c r="B1207" s="28" t="s">
        <v>1306</v>
      </c>
      <c r="C1207" s="28" t="s">
        <v>437</v>
      </c>
      <c r="D1207" s="28">
        <v>2412005</v>
      </c>
      <c r="E1207" s="28" t="s">
        <v>1283</v>
      </c>
    </row>
    <row r="1208" spans="1:5" x14ac:dyDescent="0.35">
      <c r="A1208" s="28">
        <v>24</v>
      </c>
      <c r="B1208" s="28" t="s">
        <v>1306</v>
      </c>
      <c r="C1208" s="28" t="s">
        <v>437</v>
      </c>
      <c r="D1208" s="28">
        <v>2412104</v>
      </c>
      <c r="E1208" s="28" t="s">
        <v>1433</v>
      </c>
    </row>
    <row r="1209" spans="1:5" x14ac:dyDescent="0.35">
      <c r="A1209" s="28">
        <v>24</v>
      </c>
      <c r="B1209" s="28" t="s">
        <v>1306</v>
      </c>
      <c r="C1209" s="28" t="s">
        <v>437</v>
      </c>
      <c r="D1209" s="28">
        <v>2412203</v>
      </c>
      <c r="E1209" s="28" t="s">
        <v>1434</v>
      </c>
    </row>
    <row r="1210" spans="1:5" x14ac:dyDescent="0.35">
      <c r="A1210" s="28">
        <v>24</v>
      </c>
      <c r="B1210" s="28" t="s">
        <v>1306</v>
      </c>
      <c r="C1210" s="28" t="s">
        <v>437</v>
      </c>
      <c r="D1210" s="28">
        <v>2412302</v>
      </c>
      <c r="E1210" s="28" t="s">
        <v>1435</v>
      </c>
    </row>
    <row r="1211" spans="1:5" x14ac:dyDescent="0.35">
      <c r="A1211" s="28">
        <v>24</v>
      </c>
      <c r="B1211" s="28" t="s">
        <v>1306</v>
      </c>
      <c r="C1211" s="28" t="s">
        <v>437</v>
      </c>
      <c r="D1211" s="28">
        <v>2412401</v>
      </c>
      <c r="E1211" s="28" t="s">
        <v>1436</v>
      </c>
    </row>
    <row r="1212" spans="1:5" x14ac:dyDescent="0.35">
      <c r="A1212" s="28">
        <v>24</v>
      </c>
      <c r="B1212" s="28" t="s">
        <v>1306</v>
      </c>
      <c r="C1212" s="28" t="s">
        <v>437</v>
      </c>
      <c r="D1212" s="28">
        <v>2412500</v>
      </c>
      <c r="E1212" s="28" t="s">
        <v>1437</v>
      </c>
    </row>
    <row r="1213" spans="1:5" x14ac:dyDescent="0.35">
      <c r="A1213" s="28">
        <v>24</v>
      </c>
      <c r="B1213" s="28" t="s">
        <v>1306</v>
      </c>
      <c r="C1213" s="28" t="s">
        <v>437</v>
      </c>
      <c r="D1213" s="28">
        <v>2412559</v>
      </c>
      <c r="E1213" s="28" t="s">
        <v>1438</v>
      </c>
    </row>
    <row r="1214" spans="1:5" x14ac:dyDescent="0.35">
      <c r="A1214" s="28">
        <v>24</v>
      </c>
      <c r="B1214" s="28" t="s">
        <v>1306</v>
      </c>
      <c r="C1214" s="28" t="s">
        <v>437</v>
      </c>
      <c r="D1214" s="28">
        <v>2412609</v>
      </c>
      <c r="E1214" s="28" t="s">
        <v>1439</v>
      </c>
    </row>
    <row r="1215" spans="1:5" x14ac:dyDescent="0.35">
      <c r="A1215" s="28">
        <v>24</v>
      </c>
      <c r="B1215" s="28" t="s">
        <v>1306</v>
      </c>
      <c r="C1215" s="28" t="s">
        <v>437</v>
      </c>
      <c r="D1215" s="28">
        <v>2412708</v>
      </c>
      <c r="E1215" s="28" t="s">
        <v>1440</v>
      </c>
    </row>
    <row r="1216" spans="1:5" x14ac:dyDescent="0.35">
      <c r="A1216" s="28">
        <v>24</v>
      </c>
      <c r="B1216" s="28" t="s">
        <v>1306</v>
      </c>
      <c r="C1216" s="28" t="s">
        <v>437</v>
      </c>
      <c r="D1216" s="28">
        <v>2412807</v>
      </c>
      <c r="E1216" s="28" t="s">
        <v>1441</v>
      </c>
    </row>
    <row r="1217" spans="1:5" x14ac:dyDescent="0.35">
      <c r="A1217" s="28">
        <v>24</v>
      </c>
      <c r="B1217" s="28" t="s">
        <v>1306</v>
      </c>
      <c r="C1217" s="28" t="s">
        <v>437</v>
      </c>
      <c r="D1217" s="28">
        <v>2412906</v>
      </c>
      <c r="E1217" s="28" t="s">
        <v>1442</v>
      </c>
    </row>
    <row r="1218" spans="1:5" x14ac:dyDescent="0.35">
      <c r="A1218" s="28">
        <v>24</v>
      </c>
      <c r="B1218" s="28" t="s">
        <v>1306</v>
      </c>
      <c r="C1218" s="28" t="s">
        <v>437</v>
      </c>
      <c r="D1218" s="28">
        <v>2413003</v>
      </c>
      <c r="E1218" s="28" t="s">
        <v>1443</v>
      </c>
    </row>
    <row r="1219" spans="1:5" x14ac:dyDescent="0.35">
      <c r="A1219" s="28">
        <v>24</v>
      </c>
      <c r="B1219" s="28" t="s">
        <v>1306</v>
      </c>
      <c r="C1219" s="28" t="s">
        <v>437</v>
      </c>
      <c r="D1219" s="28">
        <v>2413102</v>
      </c>
      <c r="E1219" s="28" t="s">
        <v>1444</v>
      </c>
    </row>
    <row r="1220" spans="1:5" x14ac:dyDescent="0.35">
      <c r="A1220" s="28">
        <v>24</v>
      </c>
      <c r="B1220" s="28" t="s">
        <v>1306</v>
      </c>
      <c r="C1220" s="28" t="s">
        <v>437</v>
      </c>
      <c r="D1220" s="28">
        <v>2413201</v>
      </c>
      <c r="E1220" s="28" t="s">
        <v>1445</v>
      </c>
    </row>
    <row r="1221" spans="1:5" x14ac:dyDescent="0.35">
      <c r="A1221" s="28">
        <v>24</v>
      </c>
      <c r="B1221" s="28" t="s">
        <v>1306</v>
      </c>
      <c r="C1221" s="28" t="s">
        <v>437</v>
      </c>
      <c r="D1221" s="28">
        <v>2413300</v>
      </c>
      <c r="E1221" s="28" t="s">
        <v>1446</v>
      </c>
    </row>
    <row r="1222" spans="1:5" x14ac:dyDescent="0.35">
      <c r="A1222" s="28">
        <v>24</v>
      </c>
      <c r="B1222" s="28" t="s">
        <v>1306</v>
      </c>
      <c r="C1222" s="28" t="s">
        <v>437</v>
      </c>
      <c r="D1222" s="28">
        <v>2413359</v>
      </c>
      <c r="E1222" s="28" t="s">
        <v>1447</v>
      </c>
    </row>
    <row r="1223" spans="1:5" x14ac:dyDescent="0.35">
      <c r="A1223" s="28">
        <v>24</v>
      </c>
      <c r="B1223" s="28" t="s">
        <v>1306</v>
      </c>
      <c r="C1223" s="28" t="s">
        <v>437</v>
      </c>
      <c r="D1223" s="28">
        <v>2413409</v>
      </c>
      <c r="E1223" s="28" t="s">
        <v>1448</v>
      </c>
    </row>
    <row r="1224" spans="1:5" x14ac:dyDescent="0.35">
      <c r="A1224" s="28">
        <v>24</v>
      </c>
      <c r="B1224" s="28" t="s">
        <v>1306</v>
      </c>
      <c r="C1224" s="28" t="s">
        <v>437</v>
      </c>
      <c r="D1224" s="28">
        <v>2413508</v>
      </c>
      <c r="E1224" s="28" t="s">
        <v>1449</v>
      </c>
    </row>
    <row r="1225" spans="1:5" x14ac:dyDescent="0.35">
      <c r="A1225" s="28">
        <v>24</v>
      </c>
      <c r="B1225" s="28" t="s">
        <v>1306</v>
      </c>
      <c r="C1225" s="28" t="s">
        <v>437</v>
      </c>
      <c r="D1225" s="28">
        <v>2413557</v>
      </c>
      <c r="E1225" s="28" t="s">
        <v>1450</v>
      </c>
    </row>
    <row r="1226" spans="1:5" x14ac:dyDescent="0.35">
      <c r="A1226" s="28">
        <v>24</v>
      </c>
      <c r="B1226" s="28" t="s">
        <v>1306</v>
      </c>
      <c r="C1226" s="28" t="s">
        <v>437</v>
      </c>
      <c r="D1226" s="28">
        <v>2413607</v>
      </c>
      <c r="E1226" s="28" t="s">
        <v>1451</v>
      </c>
    </row>
    <row r="1227" spans="1:5" x14ac:dyDescent="0.35">
      <c r="A1227" s="28">
        <v>24</v>
      </c>
      <c r="B1227" s="28" t="s">
        <v>1306</v>
      </c>
      <c r="C1227" s="28" t="s">
        <v>437</v>
      </c>
      <c r="D1227" s="28">
        <v>2413706</v>
      </c>
      <c r="E1227" s="28" t="s">
        <v>1102</v>
      </c>
    </row>
    <row r="1228" spans="1:5" x14ac:dyDescent="0.35">
      <c r="A1228" s="28">
        <v>24</v>
      </c>
      <c r="B1228" s="28" t="s">
        <v>1306</v>
      </c>
      <c r="C1228" s="28" t="s">
        <v>437</v>
      </c>
      <c r="D1228" s="28">
        <v>2413805</v>
      </c>
      <c r="E1228" s="28" t="s">
        <v>1452</v>
      </c>
    </row>
    <row r="1229" spans="1:5" x14ac:dyDescent="0.35">
      <c r="A1229" s="28">
        <v>24</v>
      </c>
      <c r="B1229" s="28" t="s">
        <v>1306</v>
      </c>
      <c r="C1229" s="28" t="s">
        <v>437</v>
      </c>
      <c r="D1229" s="28">
        <v>2413904</v>
      </c>
      <c r="E1229" s="28" t="s">
        <v>1453</v>
      </c>
    </row>
    <row r="1230" spans="1:5" x14ac:dyDescent="0.35">
      <c r="A1230" s="28">
        <v>24</v>
      </c>
      <c r="B1230" s="28" t="s">
        <v>1306</v>
      </c>
      <c r="C1230" s="28" t="s">
        <v>437</v>
      </c>
      <c r="D1230" s="28">
        <v>2414001</v>
      </c>
      <c r="E1230" s="28" t="s">
        <v>1454</v>
      </c>
    </row>
    <row r="1231" spans="1:5" x14ac:dyDescent="0.35">
      <c r="A1231" s="28">
        <v>24</v>
      </c>
      <c r="B1231" s="28" t="s">
        <v>1306</v>
      </c>
      <c r="C1231" s="28" t="s">
        <v>437</v>
      </c>
      <c r="D1231" s="28">
        <v>2414100</v>
      </c>
      <c r="E1231" s="28" t="s">
        <v>1455</v>
      </c>
    </row>
    <row r="1232" spans="1:5" x14ac:dyDescent="0.35">
      <c r="A1232" s="28">
        <v>24</v>
      </c>
      <c r="B1232" s="28" t="s">
        <v>1306</v>
      </c>
      <c r="C1232" s="28" t="s">
        <v>437</v>
      </c>
      <c r="D1232" s="28">
        <v>2414159</v>
      </c>
      <c r="E1232" s="28" t="s">
        <v>1456</v>
      </c>
    </row>
    <row r="1233" spans="1:5" x14ac:dyDescent="0.35">
      <c r="A1233" s="28">
        <v>24</v>
      </c>
      <c r="B1233" s="28" t="s">
        <v>1306</v>
      </c>
      <c r="C1233" s="28" t="s">
        <v>437</v>
      </c>
      <c r="D1233" s="28">
        <v>2414209</v>
      </c>
      <c r="E1233" s="28" t="s">
        <v>1457</v>
      </c>
    </row>
    <row r="1234" spans="1:5" x14ac:dyDescent="0.35">
      <c r="A1234" s="28">
        <v>24</v>
      </c>
      <c r="B1234" s="28" t="s">
        <v>1306</v>
      </c>
      <c r="C1234" s="28" t="s">
        <v>437</v>
      </c>
      <c r="D1234" s="28">
        <v>2414308</v>
      </c>
      <c r="E1234" s="28" t="s">
        <v>1458</v>
      </c>
    </row>
    <row r="1235" spans="1:5" x14ac:dyDescent="0.35">
      <c r="A1235" s="28">
        <v>24</v>
      </c>
      <c r="B1235" s="28" t="s">
        <v>1306</v>
      </c>
      <c r="C1235" s="28" t="s">
        <v>437</v>
      </c>
      <c r="D1235" s="28">
        <v>2414407</v>
      </c>
      <c r="E1235" s="28" t="s">
        <v>1459</v>
      </c>
    </row>
    <row r="1236" spans="1:5" x14ac:dyDescent="0.35">
      <c r="A1236" s="28">
        <v>24</v>
      </c>
      <c r="B1236" s="28" t="s">
        <v>1306</v>
      </c>
      <c r="C1236" s="28" t="s">
        <v>437</v>
      </c>
      <c r="D1236" s="28">
        <v>2414456</v>
      </c>
      <c r="E1236" s="28" t="s">
        <v>1460</v>
      </c>
    </row>
    <row r="1237" spans="1:5" x14ac:dyDescent="0.35">
      <c r="A1237" s="28">
        <v>24</v>
      </c>
      <c r="B1237" s="28" t="s">
        <v>1306</v>
      </c>
      <c r="C1237" s="28" t="s">
        <v>437</v>
      </c>
      <c r="D1237" s="28">
        <v>2414506</v>
      </c>
      <c r="E1237" s="28" t="s">
        <v>1461</v>
      </c>
    </row>
    <row r="1238" spans="1:5" x14ac:dyDescent="0.35">
      <c r="A1238" s="28">
        <v>24</v>
      </c>
      <c r="B1238" s="28" t="s">
        <v>1306</v>
      </c>
      <c r="C1238" s="28" t="s">
        <v>437</v>
      </c>
      <c r="D1238" s="28">
        <v>2414605</v>
      </c>
      <c r="E1238" s="28" t="s">
        <v>1462</v>
      </c>
    </row>
    <row r="1239" spans="1:5" x14ac:dyDescent="0.35">
      <c r="A1239" s="28">
        <v>24</v>
      </c>
      <c r="B1239" s="28" t="s">
        <v>1306</v>
      </c>
      <c r="C1239" s="28" t="s">
        <v>437</v>
      </c>
      <c r="D1239" s="28">
        <v>2414704</v>
      </c>
      <c r="E1239" s="28" t="s">
        <v>1463</v>
      </c>
    </row>
    <row r="1240" spans="1:5" x14ac:dyDescent="0.35">
      <c r="A1240" s="28">
        <v>24</v>
      </c>
      <c r="B1240" s="28" t="s">
        <v>1306</v>
      </c>
      <c r="C1240" s="28" t="s">
        <v>437</v>
      </c>
      <c r="D1240" s="28">
        <v>2414753</v>
      </c>
      <c r="E1240" s="28" t="s">
        <v>1464</v>
      </c>
    </row>
    <row r="1241" spans="1:5" x14ac:dyDescent="0.35">
      <c r="A1241" s="28">
        <v>24</v>
      </c>
      <c r="B1241" s="28" t="s">
        <v>1306</v>
      </c>
      <c r="C1241" s="28" t="s">
        <v>437</v>
      </c>
      <c r="D1241" s="28">
        <v>2414803</v>
      </c>
      <c r="E1241" s="28" t="s">
        <v>1465</v>
      </c>
    </row>
    <row r="1242" spans="1:5" x14ac:dyDescent="0.35">
      <c r="A1242" s="28">
        <v>24</v>
      </c>
      <c r="B1242" s="28" t="s">
        <v>1306</v>
      </c>
      <c r="C1242" s="28" t="s">
        <v>437</v>
      </c>
      <c r="D1242" s="28">
        <v>2414902</v>
      </c>
      <c r="E1242" s="28" t="s">
        <v>1466</v>
      </c>
    </row>
    <row r="1243" spans="1:5" x14ac:dyDescent="0.35">
      <c r="A1243" s="28">
        <v>24</v>
      </c>
      <c r="B1243" s="28" t="s">
        <v>1306</v>
      </c>
      <c r="C1243" s="28" t="s">
        <v>437</v>
      </c>
      <c r="D1243" s="28">
        <v>2415008</v>
      </c>
      <c r="E1243" s="28" t="s">
        <v>1467</v>
      </c>
    </row>
    <row r="1244" spans="1:5" x14ac:dyDescent="0.35">
      <c r="A1244" s="28">
        <v>25</v>
      </c>
      <c r="B1244" s="28" t="s">
        <v>1468</v>
      </c>
      <c r="C1244" s="28" t="s">
        <v>433</v>
      </c>
      <c r="D1244" s="28">
        <v>2500106</v>
      </c>
      <c r="E1244" s="28" t="s">
        <v>172</v>
      </c>
    </row>
    <row r="1245" spans="1:5" x14ac:dyDescent="0.35">
      <c r="A1245" s="28">
        <v>25</v>
      </c>
      <c r="B1245" s="28" t="s">
        <v>1468</v>
      </c>
      <c r="C1245" s="28" t="s">
        <v>433</v>
      </c>
      <c r="D1245" s="28">
        <v>2500205</v>
      </c>
      <c r="E1245" s="28" t="s">
        <v>1469</v>
      </c>
    </row>
    <row r="1246" spans="1:5" x14ac:dyDescent="0.35">
      <c r="A1246" s="28">
        <v>25</v>
      </c>
      <c r="B1246" s="28" t="s">
        <v>1468</v>
      </c>
      <c r="C1246" s="28" t="s">
        <v>433</v>
      </c>
      <c r="D1246" s="28">
        <v>2500304</v>
      </c>
      <c r="E1246" s="28" t="s">
        <v>1470</v>
      </c>
    </row>
    <row r="1247" spans="1:5" x14ac:dyDescent="0.35">
      <c r="A1247" s="28">
        <v>25</v>
      </c>
      <c r="B1247" s="28" t="s">
        <v>1468</v>
      </c>
      <c r="C1247" s="28" t="s">
        <v>433</v>
      </c>
      <c r="D1247" s="28">
        <v>2500403</v>
      </c>
      <c r="E1247" s="28" t="s">
        <v>1471</v>
      </c>
    </row>
    <row r="1248" spans="1:5" x14ac:dyDescent="0.35">
      <c r="A1248" s="28">
        <v>25</v>
      </c>
      <c r="B1248" s="28" t="s">
        <v>1468</v>
      </c>
      <c r="C1248" s="28" t="s">
        <v>433</v>
      </c>
      <c r="D1248" s="28">
        <v>2500502</v>
      </c>
      <c r="E1248" s="28" t="s">
        <v>1472</v>
      </c>
    </row>
    <row r="1249" spans="1:5" x14ac:dyDescent="0.35">
      <c r="A1249" s="28">
        <v>25</v>
      </c>
      <c r="B1249" s="28" t="s">
        <v>1468</v>
      </c>
      <c r="C1249" s="28" t="s">
        <v>433</v>
      </c>
      <c r="D1249" s="28">
        <v>2500536</v>
      </c>
      <c r="E1249" s="28" t="s">
        <v>1473</v>
      </c>
    </row>
    <row r="1250" spans="1:5" x14ac:dyDescent="0.35">
      <c r="A1250" s="28">
        <v>25</v>
      </c>
      <c r="B1250" s="28" t="s">
        <v>1468</v>
      </c>
      <c r="C1250" s="28" t="s">
        <v>433</v>
      </c>
      <c r="D1250" s="28">
        <v>2500577</v>
      </c>
      <c r="E1250" s="28" t="s">
        <v>1474</v>
      </c>
    </row>
    <row r="1251" spans="1:5" x14ac:dyDescent="0.35">
      <c r="A1251" s="28">
        <v>25</v>
      </c>
      <c r="B1251" s="28" t="s">
        <v>1468</v>
      </c>
      <c r="C1251" s="28" t="s">
        <v>433</v>
      </c>
      <c r="D1251" s="28">
        <v>2500601</v>
      </c>
      <c r="E1251" s="28" t="s">
        <v>1475</v>
      </c>
    </row>
    <row r="1252" spans="1:5" x14ac:dyDescent="0.35">
      <c r="A1252" s="28">
        <v>25</v>
      </c>
      <c r="B1252" s="28" t="s">
        <v>1468</v>
      </c>
      <c r="C1252" s="28" t="s">
        <v>433</v>
      </c>
      <c r="D1252" s="28">
        <v>2500700</v>
      </c>
      <c r="E1252" s="28" t="s">
        <v>1476</v>
      </c>
    </row>
    <row r="1253" spans="1:5" x14ac:dyDescent="0.35">
      <c r="A1253" s="28">
        <v>25</v>
      </c>
      <c r="B1253" s="28" t="s">
        <v>1468</v>
      </c>
      <c r="C1253" s="28" t="s">
        <v>433</v>
      </c>
      <c r="D1253" s="28">
        <v>2500734</v>
      </c>
      <c r="E1253" s="28" t="s">
        <v>1477</v>
      </c>
    </row>
    <row r="1254" spans="1:5" x14ac:dyDescent="0.35">
      <c r="A1254" s="28">
        <v>25</v>
      </c>
      <c r="B1254" s="28" t="s">
        <v>1468</v>
      </c>
      <c r="C1254" s="28" t="s">
        <v>433</v>
      </c>
      <c r="D1254" s="28">
        <v>2500775</v>
      </c>
      <c r="E1254" s="28" t="s">
        <v>1478</v>
      </c>
    </row>
    <row r="1255" spans="1:5" x14ac:dyDescent="0.35">
      <c r="A1255" s="28">
        <v>25</v>
      </c>
      <c r="B1255" s="28" t="s">
        <v>1468</v>
      </c>
      <c r="C1255" s="28" t="s">
        <v>433</v>
      </c>
      <c r="D1255" s="28">
        <v>2500809</v>
      </c>
      <c r="E1255" s="28" t="s">
        <v>1479</v>
      </c>
    </row>
    <row r="1256" spans="1:5" x14ac:dyDescent="0.35">
      <c r="A1256" s="28">
        <v>25</v>
      </c>
      <c r="B1256" s="28" t="s">
        <v>1468</v>
      </c>
      <c r="C1256" s="28" t="s">
        <v>433</v>
      </c>
      <c r="D1256" s="28">
        <v>2500908</v>
      </c>
      <c r="E1256" s="28" t="s">
        <v>1480</v>
      </c>
    </row>
    <row r="1257" spans="1:5" x14ac:dyDescent="0.35">
      <c r="A1257" s="28">
        <v>25</v>
      </c>
      <c r="B1257" s="28" t="s">
        <v>1468</v>
      </c>
      <c r="C1257" s="28" t="s">
        <v>433</v>
      </c>
      <c r="D1257" s="28">
        <v>2501005</v>
      </c>
      <c r="E1257" s="28" t="s">
        <v>1481</v>
      </c>
    </row>
    <row r="1258" spans="1:5" x14ac:dyDescent="0.35">
      <c r="A1258" s="28">
        <v>25</v>
      </c>
      <c r="B1258" s="28" t="s">
        <v>1468</v>
      </c>
      <c r="C1258" s="28" t="s">
        <v>433</v>
      </c>
      <c r="D1258" s="28">
        <v>2501104</v>
      </c>
      <c r="E1258" s="28" t="s">
        <v>1482</v>
      </c>
    </row>
    <row r="1259" spans="1:5" x14ac:dyDescent="0.35">
      <c r="A1259" s="28">
        <v>25</v>
      </c>
      <c r="B1259" s="28" t="s">
        <v>1468</v>
      </c>
      <c r="C1259" s="28" t="s">
        <v>433</v>
      </c>
      <c r="D1259" s="28">
        <v>2501153</v>
      </c>
      <c r="E1259" s="28" t="s">
        <v>1483</v>
      </c>
    </row>
    <row r="1260" spans="1:5" x14ac:dyDescent="0.35">
      <c r="A1260" s="28">
        <v>25</v>
      </c>
      <c r="B1260" s="28" t="s">
        <v>1468</v>
      </c>
      <c r="C1260" s="28" t="s">
        <v>433</v>
      </c>
      <c r="D1260" s="28">
        <v>2501203</v>
      </c>
      <c r="E1260" s="28" t="s">
        <v>1484</v>
      </c>
    </row>
    <row r="1261" spans="1:5" x14ac:dyDescent="0.35">
      <c r="A1261" s="28">
        <v>25</v>
      </c>
      <c r="B1261" s="28" t="s">
        <v>1468</v>
      </c>
      <c r="C1261" s="28" t="s">
        <v>433</v>
      </c>
      <c r="D1261" s="28">
        <v>2501302</v>
      </c>
      <c r="E1261" s="28" t="s">
        <v>1485</v>
      </c>
    </row>
    <row r="1262" spans="1:5" x14ac:dyDescent="0.35">
      <c r="A1262" s="28">
        <v>25</v>
      </c>
      <c r="B1262" s="28" t="s">
        <v>1468</v>
      </c>
      <c r="C1262" s="28" t="s">
        <v>433</v>
      </c>
      <c r="D1262" s="28">
        <v>2501351</v>
      </c>
      <c r="E1262" s="28" t="s">
        <v>1486</v>
      </c>
    </row>
    <row r="1263" spans="1:5" x14ac:dyDescent="0.35">
      <c r="A1263" s="28">
        <v>25</v>
      </c>
      <c r="B1263" s="28" t="s">
        <v>1468</v>
      </c>
      <c r="C1263" s="28" t="s">
        <v>433</v>
      </c>
      <c r="D1263" s="28">
        <v>2501401</v>
      </c>
      <c r="E1263" s="28" t="s">
        <v>1487</v>
      </c>
    </row>
    <row r="1264" spans="1:5" x14ac:dyDescent="0.35">
      <c r="A1264" s="28">
        <v>25</v>
      </c>
      <c r="B1264" s="28" t="s">
        <v>1468</v>
      </c>
      <c r="C1264" s="28" t="s">
        <v>433</v>
      </c>
      <c r="D1264" s="28">
        <v>2501500</v>
      </c>
      <c r="E1264" s="28" t="s">
        <v>1488</v>
      </c>
    </row>
    <row r="1265" spans="1:5" x14ac:dyDescent="0.35">
      <c r="A1265" s="28">
        <v>25</v>
      </c>
      <c r="B1265" s="28" t="s">
        <v>1468</v>
      </c>
      <c r="C1265" s="28" t="s">
        <v>433</v>
      </c>
      <c r="D1265" s="28">
        <v>2501534</v>
      </c>
      <c r="E1265" s="28" t="s">
        <v>1321</v>
      </c>
    </row>
    <row r="1266" spans="1:5" x14ac:dyDescent="0.35">
      <c r="A1266" s="28">
        <v>25</v>
      </c>
      <c r="B1266" s="28" t="s">
        <v>1468</v>
      </c>
      <c r="C1266" s="28" t="s">
        <v>433</v>
      </c>
      <c r="D1266" s="28">
        <v>2501575</v>
      </c>
      <c r="E1266" s="28" t="s">
        <v>1489</v>
      </c>
    </row>
    <row r="1267" spans="1:5" x14ac:dyDescent="0.35">
      <c r="A1267" s="28">
        <v>25</v>
      </c>
      <c r="B1267" s="28" t="s">
        <v>1468</v>
      </c>
      <c r="C1267" s="28" t="s">
        <v>433</v>
      </c>
      <c r="D1267" s="28">
        <v>2501609</v>
      </c>
      <c r="E1267" s="28" t="s">
        <v>1490</v>
      </c>
    </row>
    <row r="1268" spans="1:5" x14ac:dyDescent="0.35">
      <c r="A1268" s="28">
        <v>25</v>
      </c>
      <c r="B1268" s="28" t="s">
        <v>1468</v>
      </c>
      <c r="C1268" s="28" t="s">
        <v>433</v>
      </c>
      <c r="D1268" s="28">
        <v>2501708</v>
      </c>
      <c r="E1268" s="28" t="s">
        <v>1491</v>
      </c>
    </row>
    <row r="1269" spans="1:5" x14ac:dyDescent="0.35">
      <c r="A1269" s="28">
        <v>25</v>
      </c>
      <c r="B1269" s="28" t="s">
        <v>1468</v>
      </c>
      <c r="C1269" s="28" t="s">
        <v>433</v>
      </c>
      <c r="D1269" s="28">
        <v>2501807</v>
      </c>
      <c r="E1269" s="28" t="s">
        <v>1492</v>
      </c>
    </row>
    <row r="1270" spans="1:5" x14ac:dyDescent="0.35">
      <c r="A1270" s="28">
        <v>25</v>
      </c>
      <c r="B1270" s="28" t="s">
        <v>1468</v>
      </c>
      <c r="C1270" s="28" t="s">
        <v>433</v>
      </c>
      <c r="D1270" s="28">
        <v>2501906</v>
      </c>
      <c r="E1270" s="28" t="s">
        <v>627</v>
      </c>
    </row>
    <row r="1271" spans="1:5" x14ac:dyDescent="0.35">
      <c r="A1271" s="28">
        <v>25</v>
      </c>
      <c r="B1271" s="28" t="s">
        <v>1468</v>
      </c>
      <c r="C1271" s="28" t="s">
        <v>433</v>
      </c>
      <c r="D1271" s="28">
        <v>2502003</v>
      </c>
      <c r="E1271" s="28" t="s">
        <v>1493</v>
      </c>
    </row>
    <row r="1272" spans="1:5" x14ac:dyDescent="0.35">
      <c r="A1272" s="28">
        <v>25</v>
      </c>
      <c r="B1272" s="28" t="s">
        <v>1468</v>
      </c>
      <c r="C1272" s="28" t="s">
        <v>433</v>
      </c>
      <c r="D1272" s="28">
        <v>2502052</v>
      </c>
      <c r="E1272" s="28" t="s">
        <v>1494</v>
      </c>
    </row>
    <row r="1273" spans="1:5" x14ac:dyDescent="0.35">
      <c r="A1273" s="28">
        <v>25</v>
      </c>
      <c r="B1273" s="28" t="s">
        <v>1468</v>
      </c>
      <c r="C1273" s="28" t="s">
        <v>433</v>
      </c>
      <c r="D1273" s="28">
        <v>2502102</v>
      </c>
      <c r="E1273" s="28" t="s">
        <v>1495</v>
      </c>
    </row>
    <row r="1274" spans="1:5" x14ac:dyDescent="0.35">
      <c r="A1274" s="28">
        <v>25</v>
      </c>
      <c r="B1274" s="28" t="s">
        <v>1468</v>
      </c>
      <c r="C1274" s="28" t="s">
        <v>433</v>
      </c>
      <c r="D1274" s="28">
        <v>2502151</v>
      </c>
      <c r="E1274" s="28" t="s">
        <v>595</v>
      </c>
    </row>
    <row r="1275" spans="1:5" x14ac:dyDescent="0.35">
      <c r="A1275" s="28">
        <v>25</v>
      </c>
      <c r="B1275" s="28" t="s">
        <v>1468</v>
      </c>
      <c r="C1275" s="28" t="s">
        <v>433</v>
      </c>
      <c r="D1275" s="28">
        <v>2502201</v>
      </c>
      <c r="E1275" s="28" t="s">
        <v>200</v>
      </c>
    </row>
    <row r="1276" spans="1:5" x14ac:dyDescent="0.35">
      <c r="A1276" s="28">
        <v>25</v>
      </c>
      <c r="B1276" s="28" t="s">
        <v>1468</v>
      </c>
      <c r="C1276" s="28" t="s">
        <v>433</v>
      </c>
      <c r="D1276" s="28">
        <v>2502300</v>
      </c>
      <c r="E1276" s="28" t="s">
        <v>1496</v>
      </c>
    </row>
    <row r="1277" spans="1:5" x14ac:dyDescent="0.35">
      <c r="A1277" s="28">
        <v>25</v>
      </c>
      <c r="B1277" s="28" t="s">
        <v>1468</v>
      </c>
      <c r="C1277" s="28" t="s">
        <v>433</v>
      </c>
      <c r="D1277" s="28">
        <v>2502409</v>
      </c>
      <c r="E1277" s="28" t="s">
        <v>1497</v>
      </c>
    </row>
    <row r="1278" spans="1:5" x14ac:dyDescent="0.35">
      <c r="A1278" s="28">
        <v>25</v>
      </c>
      <c r="B1278" s="28" t="s">
        <v>1468</v>
      </c>
      <c r="C1278" s="28" t="s">
        <v>433</v>
      </c>
      <c r="D1278" s="28">
        <v>2502508</v>
      </c>
      <c r="E1278" s="28" t="s">
        <v>1498</v>
      </c>
    </row>
    <row r="1279" spans="1:5" x14ac:dyDescent="0.35">
      <c r="A1279" s="28">
        <v>25</v>
      </c>
      <c r="B1279" s="28" t="s">
        <v>1468</v>
      </c>
      <c r="C1279" s="28" t="s">
        <v>433</v>
      </c>
      <c r="D1279" s="28">
        <v>2502607</v>
      </c>
      <c r="E1279" s="28" t="s">
        <v>1499</v>
      </c>
    </row>
    <row r="1280" spans="1:5" x14ac:dyDescent="0.35">
      <c r="A1280" s="28">
        <v>25</v>
      </c>
      <c r="B1280" s="28" t="s">
        <v>1468</v>
      </c>
      <c r="C1280" s="28" t="s">
        <v>433</v>
      </c>
      <c r="D1280" s="28">
        <v>2502706</v>
      </c>
      <c r="E1280" s="28" t="s">
        <v>1500</v>
      </c>
    </row>
    <row r="1281" spans="1:5" x14ac:dyDescent="0.35">
      <c r="A1281" s="28">
        <v>25</v>
      </c>
      <c r="B1281" s="28" t="s">
        <v>1468</v>
      </c>
      <c r="C1281" s="28" t="s">
        <v>433</v>
      </c>
      <c r="D1281" s="28">
        <v>2502805</v>
      </c>
      <c r="E1281" s="28" t="s">
        <v>1501</v>
      </c>
    </row>
    <row r="1282" spans="1:5" x14ac:dyDescent="0.35">
      <c r="A1282" s="28">
        <v>25</v>
      </c>
      <c r="B1282" s="28" t="s">
        <v>1468</v>
      </c>
      <c r="C1282" s="28" t="s">
        <v>433</v>
      </c>
      <c r="D1282" s="28">
        <v>2502904</v>
      </c>
      <c r="E1282" s="28" t="s">
        <v>1502</v>
      </c>
    </row>
    <row r="1283" spans="1:5" x14ac:dyDescent="0.35">
      <c r="A1283" s="28">
        <v>25</v>
      </c>
      <c r="B1283" s="28" t="s">
        <v>1468</v>
      </c>
      <c r="C1283" s="28" t="s">
        <v>433</v>
      </c>
      <c r="D1283" s="28">
        <v>2503001</v>
      </c>
      <c r="E1283" s="28" t="s">
        <v>1503</v>
      </c>
    </row>
    <row r="1284" spans="1:5" x14ac:dyDescent="0.35">
      <c r="A1284" s="28">
        <v>25</v>
      </c>
      <c r="B1284" s="28" t="s">
        <v>1468</v>
      </c>
      <c r="C1284" s="28" t="s">
        <v>433</v>
      </c>
      <c r="D1284" s="28">
        <v>2503100</v>
      </c>
      <c r="E1284" s="28" t="s">
        <v>1504</v>
      </c>
    </row>
    <row r="1285" spans="1:5" x14ac:dyDescent="0.35">
      <c r="A1285" s="28">
        <v>25</v>
      </c>
      <c r="B1285" s="28" t="s">
        <v>1468</v>
      </c>
      <c r="C1285" s="28" t="s">
        <v>433</v>
      </c>
      <c r="D1285" s="28">
        <v>2503209</v>
      </c>
      <c r="E1285" s="28" t="s">
        <v>1505</v>
      </c>
    </row>
    <row r="1286" spans="1:5" x14ac:dyDescent="0.35">
      <c r="A1286" s="28">
        <v>25</v>
      </c>
      <c r="B1286" s="28" t="s">
        <v>1468</v>
      </c>
      <c r="C1286" s="28" t="s">
        <v>433</v>
      </c>
      <c r="D1286" s="28">
        <v>2503308</v>
      </c>
      <c r="E1286" s="28" t="s">
        <v>1506</v>
      </c>
    </row>
    <row r="1287" spans="1:5" x14ac:dyDescent="0.35">
      <c r="A1287" s="28">
        <v>25</v>
      </c>
      <c r="B1287" s="28" t="s">
        <v>1468</v>
      </c>
      <c r="C1287" s="28" t="s">
        <v>433</v>
      </c>
      <c r="D1287" s="28">
        <v>2503407</v>
      </c>
      <c r="E1287" s="28" t="s">
        <v>1507</v>
      </c>
    </row>
    <row r="1288" spans="1:5" x14ac:dyDescent="0.35">
      <c r="A1288" s="28">
        <v>25</v>
      </c>
      <c r="B1288" s="28" t="s">
        <v>1468</v>
      </c>
      <c r="C1288" s="28" t="s">
        <v>433</v>
      </c>
      <c r="D1288" s="28">
        <v>2503506</v>
      </c>
      <c r="E1288" s="28" t="s">
        <v>1508</v>
      </c>
    </row>
    <row r="1289" spans="1:5" x14ac:dyDescent="0.35">
      <c r="A1289" s="28">
        <v>25</v>
      </c>
      <c r="B1289" s="28" t="s">
        <v>1468</v>
      </c>
      <c r="C1289" s="28" t="s">
        <v>433</v>
      </c>
      <c r="D1289" s="28">
        <v>2503555</v>
      </c>
      <c r="E1289" s="28" t="s">
        <v>1509</v>
      </c>
    </row>
    <row r="1290" spans="1:5" x14ac:dyDescent="0.35">
      <c r="A1290" s="28">
        <v>25</v>
      </c>
      <c r="B1290" s="28" t="s">
        <v>1468</v>
      </c>
      <c r="C1290" s="28" t="s">
        <v>433</v>
      </c>
      <c r="D1290" s="28">
        <v>2503605</v>
      </c>
      <c r="E1290" s="28" t="s">
        <v>1510</v>
      </c>
    </row>
    <row r="1291" spans="1:5" x14ac:dyDescent="0.35">
      <c r="A1291" s="28">
        <v>25</v>
      </c>
      <c r="B1291" s="28" t="s">
        <v>1468</v>
      </c>
      <c r="C1291" s="28" t="s">
        <v>433</v>
      </c>
      <c r="D1291" s="28">
        <v>2503704</v>
      </c>
      <c r="E1291" s="28" t="s">
        <v>1511</v>
      </c>
    </row>
    <row r="1292" spans="1:5" x14ac:dyDescent="0.35">
      <c r="A1292" s="28">
        <v>25</v>
      </c>
      <c r="B1292" s="28" t="s">
        <v>1468</v>
      </c>
      <c r="C1292" s="28" t="s">
        <v>433</v>
      </c>
      <c r="D1292" s="28">
        <v>2503753</v>
      </c>
      <c r="E1292" s="28" t="s">
        <v>1512</v>
      </c>
    </row>
    <row r="1293" spans="1:5" x14ac:dyDescent="0.35">
      <c r="A1293" s="28">
        <v>25</v>
      </c>
      <c r="B1293" s="28" t="s">
        <v>1468</v>
      </c>
      <c r="C1293" s="28" t="s">
        <v>433</v>
      </c>
      <c r="D1293" s="28">
        <v>2503803</v>
      </c>
      <c r="E1293" s="28" t="s">
        <v>1513</v>
      </c>
    </row>
    <row r="1294" spans="1:5" x14ac:dyDescent="0.35">
      <c r="A1294" s="28">
        <v>25</v>
      </c>
      <c r="B1294" s="28" t="s">
        <v>1468</v>
      </c>
      <c r="C1294" s="28" t="s">
        <v>433</v>
      </c>
      <c r="D1294" s="28">
        <v>2503902</v>
      </c>
      <c r="E1294" s="28" t="s">
        <v>1514</v>
      </c>
    </row>
    <row r="1295" spans="1:5" x14ac:dyDescent="0.35">
      <c r="A1295" s="28">
        <v>25</v>
      </c>
      <c r="B1295" s="28" t="s">
        <v>1468</v>
      </c>
      <c r="C1295" s="28" t="s">
        <v>433</v>
      </c>
      <c r="D1295" s="28">
        <v>2504009</v>
      </c>
      <c r="E1295" s="28" t="s">
        <v>1515</v>
      </c>
    </row>
    <row r="1296" spans="1:5" x14ac:dyDescent="0.35">
      <c r="A1296" s="28">
        <v>25</v>
      </c>
      <c r="B1296" s="28" t="s">
        <v>1468</v>
      </c>
      <c r="C1296" s="28" t="s">
        <v>433</v>
      </c>
      <c r="D1296" s="28">
        <v>2504033</v>
      </c>
      <c r="E1296" s="28" t="s">
        <v>1516</v>
      </c>
    </row>
    <row r="1297" spans="1:5" x14ac:dyDescent="0.35">
      <c r="A1297" s="28">
        <v>25</v>
      </c>
      <c r="B1297" s="28" t="s">
        <v>1468</v>
      </c>
      <c r="C1297" s="28" t="s">
        <v>433</v>
      </c>
      <c r="D1297" s="28">
        <v>2504074</v>
      </c>
      <c r="E1297" s="28" t="s">
        <v>1331</v>
      </c>
    </row>
    <row r="1298" spans="1:5" x14ac:dyDescent="0.35">
      <c r="A1298" s="28">
        <v>25</v>
      </c>
      <c r="B1298" s="28" t="s">
        <v>1468</v>
      </c>
      <c r="C1298" s="28" t="s">
        <v>433</v>
      </c>
      <c r="D1298" s="28">
        <v>2504108</v>
      </c>
      <c r="E1298" s="28" t="s">
        <v>1517</v>
      </c>
    </row>
    <row r="1299" spans="1:5" x14ac:dyDescent="0.35">
      <c r="A1299" s="28">
        <v>25</v>
      </c>
      <c r="B1299" s="28" t="s">
        <v>1468</v>
      </c>
      <c r="C1299" s="28" t="s">
        <v>433</v>
      </c>
      <c r="D1299" s="28">
        <v>2504157</v>
      </c>
      <c r="E1299" s="28" t="s">
        <v>1518</v>
      </c>
    </row>
    <row r="1300" spans="1:5" x14ac:dyDescent="0.35">
      <c r="A1300" s="28">
        <v>25</v>
      </c>
      <c r="B1300" s="28" t="s">
        <v>1468</v>
      </c>
      <c r="C1300" s="28" t="s">
        <v>433</v>
      </c>
      <c r="D1300" s="28">
        <v>2504207</v>
      </c>
      <c r="E1300" s="28" t="s">
        <v>1519</v>
      </c>
    </row>
    <row r="1301" spans="1:5" x14ac:dyDescent="0.35">
      <c r="A1301" s="28">
        <v>25</v>
      </c>
      <c r="B1301" s="28" t="s">
        <v>1468</v>
      </c>
      <c r="C1301" s="28" t="s">
        <v>433</v>
      </c>
      <c r="D1301" s="28">
        <v>2504306</v>
      </c>
      <c r="E1301" s="28" t="s">
        <v>1520</v>
      </c>
    </row>
    <row r="1302" spans="1:5" x14ac:dyDescent="0.35">
      <c r="A1302" s="28">
        <v>25</v>
      </c>
      <c r="B1302" s="28" t="s">
        <v>1468</v>
      </c>
      <c r="C1302" s="28" t="s">
        <v>433</v>
      </c>
      <c r="D1302" s="28">
        <v>2504355</v>
      </c>
      <c r="E1302" s="28" t="s">
        <v>1521</v>
      </c>
    </row>
    <row r="1303" spans="1:5" x14ac:dyDescent="0.35">
      <c r="A1303" s="28">
        <v>25</v>
      </c>
      <c r="B1303" s="28" t="s">
        <v>1468</v>
      </c>
      <c r="C1303" s="28" t="s">
        <v>433</v>
      </c>
      <c r="D1303" s="28">
        <v>2504405</v>
      </c>
      <c r="E1303" s="28" t="s">
        <v>1522</v>
      </c>
    </row>
    <row r="1304" spans="1:5" x14ac:dyDescent="0.35">
      <c r="A1304" s="28">
        <v>25</v>
      </c>
      <c r="B1304" s="28" t="s">
        <v>1468</v>
      </c>
      <c r="C1304" s="28" t="s">
        <v>433</v>
      </c>
      <c r="D1304" s="28">
        <v>2504504</v>
      </c>
      <c r="E1304" s="28" t="s">
        <v>1523</v>
      </c>
    </row>
    <row r="1305" spans="1:5" x14ac:dyDescent="0.35">
      <c r="A1305" s="28">
        <v>25</v>
      </c>
      <c r="B1305" s="28" t="s">
        <v>1468</v>
      </c>
      <c r="C1305" s="28" t="s">
        <v>433</v>
      </c>
      <c r="D1305" s="28">
        <v>2504603</v>
      </c>
      <c r="E1305" s="28" t="s">
        <v>1524</v>
      </c>
    </row>
    <row r="1306" spans="1:5" x14ac:dyDescent="0.35">
      <c r="A1306" s="28">
        <v>25</v>
      </c>
      <c r="B1306" s="28" t="s">
        <v>1468</v>
      </c>
      <c r="C1306" s="28" t="s">
        <v>433</v>
      </c>
      <c r="D1306" s="28">
        <v>2504702</v>
      </c>
      <c r="E1306" s="28" t="s">
        <v>1525</v>
      </c>
    </row>
    <row r="1307" spans="1:5" x14ac:dyDescent="0.35">
      <c r="A1307" s="28">
        <v>25</v>
      </c>
      <c r="B1307" s="28" t="s">
        <v>1468</v>
      </c>
      <c r="C1307" s="28" t="s">
        <v>433</v>
      </c>
      <c r="D1307" s="28">
        <v>2504801</v>
      </c>
      <c r="E1307" s="28" t="s">
        <v>1526</v>
      </c>
    </row>
    <row r="1308" spans="1:5" x14ac:dyDescent="0.35">
      <c r="A1308" s="28">
        <v>25</v>
      </c>
      <c r="B1308" s="28" t="s">
        <v>1468</v>
      </c>
      <c r="C1308" s="28" t="s">
        <v>433</v>
      </c>
      <c r="D1308" s="28">
        <v>2504850</v>
      </c>
      <c r="E1308" s="28" t="s">
        <v>1527</v>
      </c>
    </row>
    <row r="1309" spans="1:5" x14ac:dyDescent="0.35">
      <c r="A1309" s="28">
        <v>25</v>
      </c>
      <c r="B1309" s="28" t="s">
        <v>1468</v>
      </c>
      <c r="C1309" s="28" t="s">
        <v>433</v>
      </c>
      <c r="D1309" s="28">
        <v>2504900</v>
      </c>
      <c r="E1309" s="28" t="s">
        <v>1528</v>
      </c>
    </row>
    <row r="1310" spans="1:5" x14ac:dyDescent="0.35">
      <c r="A1310" s="28">
        <v>25</v>
      </c>
      <c r="B1310" s="28" t="s">
        <v>1468</v>
      </c>
      <c r="C1310" s="28" t="s">
        <v>433</v>
      </c>
      <c r="D1310" s="28">
        <v>2505006</v>
      </c>
      <c r="E1310" s="28" t="s">
        <v>1529</v>
      </c>
    </row>
    <row r="1311" spans="1:5" x14ac:dyDescent="0.35">
      <c r="A1311" s="28">
        <v>25</v>
      </c>
      <c r="B1311" s="28" t="s">
        <v>1468</v>
      </c>
      <c r="C1311" s="28" t="s">
        <v>433</v>
      </c>
      <c r="D1311" s="28">
        <v>2505105</v>
      </c>
      <c r="E1311" s="28" t="s">
        <v>1530</v>
      </c>
    </row>
    <row r="1312" spans="1:5" x14ac:dyDescent="0.35">
      <c r="A1312" s="28">
        <v>25</v>
      </c>
      <c r="B1312" s="28" t="s">
        <v>1468</v>
      </c>
      <c r="C1312" s="28" t="s">
        <v>433</v>
      </c>
      <c r="D1312" s="28">
        <v>2505204</v>
      </c>
      <c r="E1312" s="28" t="s">
        <v>1531</v>
      </c>
    </row>
    <row r="1313" spans="1:5" x14ac:dyDescent="0.35">
      <c r="A1313" s="28">
        <v>25</v>
      </c>
      <c r="B1313" s="28" t="s">
        <v>1468</v>
      </c>
      <c r="C1313" s="28" t="s">
        <v>433</v>
      </c>
      <c r="D1313" s="28">
        <v>2505238</v>
      </c>
      <c r="E1313" s="28" t="s">
        <v>1532</v>
      </c>
    </row>
    <row r="1314" spans="1:5" x14ac:dyDescent="0.35">
      <c r="A1314" s="28">
        <v>25</v>
      </c>
      <c r="B1314" s="28" t="s">
        <v>1468</v>
      </c>
      <c r="C1314" s="28" t="s">
        <v>433</v>
      </c>
      <c r="D1314" s="28">
        <v>2505279</v>
      </c>
      <c r="E1314" s="28" t="s">
        <v>1533</v>
      </c>
    </row>
    <row r="1315" spans="1:5" x14ac:dyDescent="0.35">
      <c r="A1315" s="28">
        <v>25</v>
      </c>
      <c r="B1315" s="28" t="s">
        <v>1468</v>
      </c>
      <c r="C1315" s="28" t="s">
        <v>433</v>
      </c>
      <c r="D1315" s="28">
        <v>2505303</v>
      </c>
      <c r="E1315" s="28" t="s">
        <v>1534</v>
      </c>
    </row>
    <row r="1316" spans="1:5" x14ac:dyDescent="0.35">
      <c r="A1316" s="28">
        <v>25</v>
      </c>
      <c r="B1316" s="28" t="s">
        <v>1468</v>
      </c>
      <c r="C1316" s="28" t="s">
        <v>433</v>
      </c>
      <c r="D1316" s="28">
        <v>2505352</v>
      </c>
      <c r="E1316" s="28" t="s">
        <v>1535</v>
      </c>
    </row>
    <row r="1317" spans="1:5" x14ac:dyDescent="0.35">
      <c r="A1317" s="28">
        <v>25</v>
      </c>
      <c r="B1317" s="28" t="s">
        <v>1468</v>
      </c>
      <c r="C1317" s="28" t="s">
        <v>433</v>
      </c>
      <c r="D1317" s="28">
        <v>2505402</v>
      </c>
      <c r="E1317" s="28" t="s">
        <v>1536</v>
      </c>
    </row>
    <row r="1318" spans="1:5" x14ac:dyDescent="0.35">
      <c r="A1318" s="28">
        <v>25</v>
      </c>
      <c r="B1318" s="28" t="s">
        <v>1468</v>
      </c>
      <c r="C1318" s="28" t="s">
        <v>433</v>
      </c>
      <c r="D1318" s="28">
        <v>2505501</v>
      </c>
      <c r="E1318" s="28" t="s">
        <v>1537</v>
      </c>
    </row>
    <row r="1319" spans="1:5" x14ac:dyDescent="0.35">
      <c r="A1319" s="28">
        <v>25</v>
      </c>
      <c r="B1319" s="28" t="s">
        <v>1468</v>
      </c>
      <c r="C1319" s="28" t="s">
        <v>433</v>
      </c>
      <c r="D1319" s="28">
        <v>2505600</v>
      </c>
      <c r="E1319" s="28" t="s">
        <v>425</v>
      </c>
    </row>
    <row r="1320" spans="1:5" x14ac:dyDescent="0.35">
      <c r="A1320" s="28">
        <v>25</v>
      </c>
      <c r="B1320" s="28" t="s">
        <v>1468</v>
      </c>
      <c r="C1320" s="28" t="s">
        <v>433</v>
      </c>
      <c r="D1320" s="28">
        <v>2505709</v>
      </c>
      <c r="E1320" s="28" t="s">
        <v>1538</v>
      </c>
    </row>
    <row r="1321" spans="1:5" x14ac:dyDescent="0.35">
      <c r="A1321" s="28">
        <v>25</v>
      </c>
      <c r="B1321" s="28" t="s">
        <v>1468</v>
      </c>
      <c r="C1321" s="28" t="s">
        <v>433</v>
      </c>
      <c r="D1321" s="28">
        <v>2505808</v>
      </c>
      <c r="E1321" s="28" t="s">
        <v>1539</v>
      </c>
    </row>
    <row r="1322" spans="1:5" x14ac:dyDescent="0.35">
      <c r="A1322" s="28">
        <v>25</v>
      </c>
      <c r="B1322" s="28" t="s">
        <v>1468</v>
      </c>
      <c r="C1322" s="28" t="s">
        <v>433</v>
      </c>
      <c r="D1322" s="28">
        <v>2505907</v>
      </c>
      <c r="E1322" s="28" t="s">
        <v>1540</v>
      </c>
    </row>
    <row r="1323" spans="1:5" x14ac:dyDescent="0.35">
      <c r="A1323" s="28">
        <v>25</v>
      </c>
      <c r="B1323" s="28" t="s">
        <v>1468</v>
      </c>
      <c r="C1323" s="28" t="s">
        <v>433</v>
      </c>
      <c r="D1323" s="28">
        <v>2506004</v>
      </c>
      <c r="E1323" s="28" t="s">
        <v>1541</v>
      </c>
    </row>
    <row r="1324" spans="1:5" x14ac:dyDescent="0.35">
      <c r="A1324" s="28">
        <v>25</v>
      </c>
      <c r="B1324" s="28" t="s">
        <v>1468</v>
      </c>
      <c r="C1324" s="28" t="s">
        <v>433</v>
      </c>
      <c r="D1324" s="28">
        <v>2506103</v>
      </c>
      <c r="E1324" s="28" t="s">
        <v>1542</v>
      </c>
    </row>
    <row r="1325" spans="1:5" x14ac:dyDescent="0.35">
      <c r="A1325" s="28">
        <v>25</v>
      </c>
      <c r="B1325" s="28" t="s">
        <v>1468</v>
      </c>
      <c r="C1325" s="28" t="s">
        <v>433</v>
      </c>
      <c r="D1325" s="28">
        <v>2506202</v>
      </c>
      <c r="E1325" s="28" t="s">
        <v>1543</v>
      </c>
    </row>
    <row r="1326" spans="1:5" x14ac:dyDescent="0.35">
      <c r="A1326" s="28">
        <v>25</v>
      </c>
      <c r="B1326" s="28" t="s">
        <v>1468</v>
      </c>
      <c r="C1326" s="28" t="s">
        <v>433</v>
      </c>
      <c r="D1326" s="28">
        <v>2506251</v>
      </c>
      <c r="E1326" s="28" t="s">
        <v>1544</v>
      </c>
    </row>
    <row r="1327" spans="1:5" x14ac:dyDescent="0.35">
      <c r="A1327" s="28">
        <v>25</v>
      </c>
      <c r="B1327" s="28" t="s">
        <v>1468</v>
      </c>
      <c r="C1327" s="28" t="s">
        <v>433</v>
      </c>
      <c r="D1327" s="28">
        <v>2506301</v>
      </c>
      <c r="E1327" s="28" t="s">
        <v>1545</v>
      </c>
    </row>
    <row r="1328" spans="1:5" x14ac:dyDescent="0.35">
      <c r="A1328" s="28">
        <v>25</v>
      </c>
      <c r="B1328" s="28" t="s">
        <v>1468</v>
      </c>
      <c r="C1328" s="28" t="s">
        <v>433</v>
      </c>
      <c r="D1328" s="28">
        <v>2506400</v>
      </c>
      <c r="E1328" s="28" t="s">
        <v>1546</v>
      </c>
    </row>
    <row r="1329" spans="1:5" x14ac:dyDescent="0.35">
      <c r="A1329" s="28">
        <v>25</v>
      </c>
      <c r="B1329" s="28" t="s">
        <v>1468</v>
      </c>
      <c r="C1329" s="28" t="s">
        <v>433</v>
      </c>
      <c r="D1329" s="28">
        <v>2506509</v>
      </c>
      <c r="E1329" s="28" t="s">
        <v>1547</v>
      </c>
    </row>
    <row r="1330" spans="1:5" x14ac:dyDescent="0.35">
      <c r="A1330" s="28">
        <v>25</v>
      </c>
      <c r="B1330" s="28" t="s">
        <v>1468</v>
      </c>
      <c r="C1330" s="28" t="s">
        <v>433</v>
      </c>
      <c r="D1330" s="28">
        <v>2506608</v>
      </c>
      <c r="E1330" s="28" t="s">
        <v>1548</v>
      </c>
    </row>
    <row r="1331" spans="1:5" x14ac:dyDescent="0.35">
      <c r="A1331" s="28">
        <v>25</v>
      </c>
      <c r="B1331" s="28" t="s">
        <v>1468</v>
      </c>
      <c r="C1331" s="28" t="s">
        <v>433</v>
      </c>
      <c r="D1331" s="28">
        <v>2506707</v>
      </c>
      <c r="E1331" s="28" t="s">
        <v>1549</v>
      </c>
    </row>
    <row r="1332" spans="1:5" x14ac:dyDescent="0.35">
      <c r="A1332" s="28">
        <v>25</v>
      </c>
      <c r="B1332" s="28" t="s">
        <v>1468</v>
      </c>
      <c r="C1332" s="28" t="s">
        <v>433</v>
      </c>
      <c r="D1332" s="28">
        <v>2506806</v>
      </c>
      <c r="E1332" s="28" t="s">
        <v>1550</v>
      </c>
    </row>
    <row r="1333" spans="1:5" x14ac:dyDescent="0.35">
      <c r="A1333" s="28">
        <v>25</v>
      </c>
      <c r="B1333" s="28" t="s">
        <v>1468</v>
      </c>
      <c r="C1333" s="28" t="s">
        <v>433</v>
      </c>
      <c r="D1333" s="28">
        <v>2506905</v>
      </c>
      <c r="E1333" s="28" t="s">
        <v>1551</v>
      </c>
    </row>
    <row r="1334" spans="1:5" x14ac:dyDescent="0.35">
      <c r="A1334" s="28">
        <v>25</v>
      </c>
      <c r="B1334" s="28" t="s">
        <v>1468</v>
      </c>
      <c r="C1334" s="28" t="s">
        <v>433</v>
      </c>
      <c r="D1334" s="28">
        <v>2507002</v>
      </c>
      <c r="E1334" s="28" t="s">
        <v>1552</v>
      </c>
    </row>
    <row r="1335" spans="1:5" x14ac:dyDescent="0.35">
      <c r="A1335" s="28">
        <v>25</v>
      </c>
      <c r="B1335" s="28" t="s">
        <v>1468</v>
      </c>
      <c r="C1335" s="28" t="s">
        <v>433</v>
      </c>
      <c r="D1335" s="28">
        <v>2507101</v>
      </c>
      <c r="E1335" s="28" t="s">
        <v>1553</v>
      </c>
    </row>
    <row r="1336" spans="1:5" x14ac:dyDescent="0.35">
      <c r="A1336" s="28">
        <v>25</v>
      </c>
      <c r="B1336" s="28" t="s">
        <v>1468</v>
      </c>
      <c r="C1336" s="28" t="s">
        <v>433</v>
      </c>
      <c r="D1336" s="28">
        <v>2507200</v>
      </c>
      <c r="E1336" s="28" t="s">
        <v>1554</v>
      </c>
    </row>
    <row r="1337" spans="1:5" x14ac:dyDescent="0.35">
      <c r="A1337" s="28">
        <v>25</v>
      </c>
      <c r="B1337" s="28" t="s">
        <v>1468</v>
      </c>
      <c r="C1337" s="28" t="s">
        <v>433</v>
      </c>
      <c r="D1337" s="28">
        <v>2507309</v>
      </c>
      <c r="E1337" s="28" t="s">
        <v>1555</v>
      </c>
    </row>
    <row r="1338" spans="1:5" x14ac:dyDescent="0.35">
      <c r="A1338" s="28">
        <v>25</v>
      </c>
      <c r="B1338" s="28" t="s">
        <v>1468</v>
      </c>
      <c r="C1338" s="28" t="s">
        <v>433</v>
      </c>
      <c r="D1338" s="28">
        <v>2507408</v>
      </c>
      <c r="E1338" s="28" t="s">
        <v>1556</v>
      </c>
    </row>
    <row r="1339" spans="1:5" x14ac:dyDescent="0.35">
      <c r="A1339" s="28">
        <v>25</v>
      </c>
      <c r="B1339" s="28" t="s">
        <v>1468</v>
      </c>
      <c r="C1339" s="28" t="s">
        <v>433</v>
      </c>
      <c r="D1339" s="28">
        <v>2507507</v>
      </c>
      <c r="E1339" s="28" t="s">
        <v>1557</v>
      </c>
    </row>
    <row r="1340" spans="1:5" x14ac:dyDescent="0.35">
      <c r="A1340" s="28">
        <v>25</v>
      </c>
      <c r="B1340" s="28" t="s">
        <v>1468</v>
      </c>
      <c r="C1340" s="28" t="s">
        <v>433</v>
      </c>
      <c r="D1340" s="28">
        <v>2507606</v>
      </c>
      <c r="E1340" s="28" t="s">
        <v>1558</v>
      </c>
    </row>
    <row r="1341" spans="1:5" x14ac:dyDescent="0.35">
      <c r="A1341" s="28">
        <v>25</v>
      </c>
      <c r="B1341" s="28" t="s">
        <v>1468</v>
      </c>
      <c r="C1341" s="28" t="s">
        <v>433</v>
      </c>
      <c r="D1341" s="28">
        <v>2507705</v>
      </c>
      <c r="E1341" s="28" t="s">
        <v>1559</v>
      </c>
    </row>
    <row r="1342" spans="1:5" x14ac:dyDescent="0.35">
      <c r="A1342" s="28">
        <v>25</v>
      </c>
      <c r="B1342" s="28" t="s">
        <v>1468</v>
      </c>
      <c r="C1342" s="28" t="s">
        <v>433</v>
      </c>
      <c r="D1342" s="28">
        <v>2507804</v>
      </c>
      <c r="E1342" s="28" t="s">
        <v>1560</v>
      </c>
    </row>
    <row r="1343" spans="1:5" x14ac:dyDescent="0.35">
      <c r="A1343" s="28">
        <v>25</v>
      </c>
      <c r="B1343" s="28" t="s">
        <v>1468</v>
      </c>
      <c r="C1343" s="28" t="s">
        <v>433</v>
      </c>
      <c r="D1343" s="28">
        <v>2507903</v>
      </c>
      <c r="E1343" s="28" t="s">
        <v>1561</v>
      </c>
    </row>
    <row r="1344" spans="1:5" x14ac:dyDescent="0.35">
      <c r="A1344" s="28">
        <v>25</v>
      </c>
      <c r="B1344" s="28" t="s">
        <v>1468</v>
      </c>
      <c r="C1344" s="28" t="s">
        <v>433</v>
      </c>
      <c r="D1344" s="28">
        <v>2508000</v>
      </c>
      <c r="E1344" s="28" t="s">
        <v>1562</v>
      </c>
    </row>
    <row r="1345" spans="1:5" x14ac:dyDescent="0.35">
      <c r="A1345" s="28">
        <v>25</v>
      </c>
      <c r="B1345" s="28" t="s">
        <v>1468</v>
      </c>
      <c r="C1345" s="28" t="s">
        <v>433</v>
      </c>
      <c r="D1345" s="28">
        <v>2508109</v>
      </c>
      <c r="E1345" s="28" t="s">
        <v>1563</v>
      </c>
    </row>
    <row r="1346" spans="1:5" x14ac:dyDescent="0.35">
      <c r="A1346" s="28">
        <v>25</v>
      </c>
      <c r="B1346" s="28" t="s">
        <v>1468</v>
      </c>
      <c r="C1346" s="28" t="s">
        <v>433</v>
      </c>
      <c r="D1346" s="28">
        <v>2508208</v>
      </c>
      <c r="E1346" s="28" t="s">
        <v>1564</v>
      </c>
    </row>
    <row r="1347" spans="1:5" x14ac:dyDescent="0.35">
      <c r="A1347" s="28">
        <v>25</v>
      </c>
      <c r="B1347" s="28" t="s">
        <v>1468</v>
      </c>
      <c r="C1347" s="28" t="s">
        <v>433</v>
      </c>
      <c r="D1347" s="28">
        <v>2508307</v>
      </c>
      <c r="E1347" s="28" t="s">
        <v>1565</v>
      </c>
    </row>
    <row r="1348" spans="1:5" x14ac:dyDescent="0.35">
      <c r="A1348" s="28">
        <v>25</v>
      </c>
      <c r="B1348" s="28" t="s">
        <v>1468</v>
      </c>
      <c r="C1348" s="28" t="s">
        <v>433</v>
      </c>
      <c r="D1348" s="28">
        <v>2508406</v>
      </c>
      <c r="E1348" s="28" t="s">
        <v>1566</v>
      </c>
    </row>
    <row r="1349" spans="1:5" x14ac:dyDescent="0.35">
      <c r="A1349" s="28">
        <v>25</v>
      </c>
      <c r="B1349" s="28" t="s">
        <v>1468</v>
      </c>
      <c r="C1349" s="28" t="s">
        <v>433</v>
      </c>
      <c r="D1349" s="28">
        <v>2508505</v>
      </c>
      <c r="E1349" s="28" t="s">
        <v>1567</v>
      </c>
    </row>
    <row r="1350" spans="1:5" x14ac:dyDescent="0.35">
      <c r="A1350" s="28">
        <v>25</v>
      </c>
      <c r="B1350" s="28" t="s">
        <v>1468</v>
      </c>
      <c r="C1350" s="28" t="s">
        <v>433</v>
      </c>
      <c r="D1350" s="28">
        <v>2508554</v>
      </c>
      <c r="E1350" s="28" t="s">
        <v>1568</v>
      </c>
    </row>
    <row r="1351" spans="1:5" x14ac:dyDescent="0.35">
      <c r="A1351" s="28">
        <v>25</v>
      </c>
      <c r="B1351" s="28" t="s">
        <v>1468</v>
      </c>
      <c r="C1351" s="28" t="s">
        <v>433</v>
      </c>
      <c r="D1351" s="28">
        <v>2508604</v>
      </c>
      <c r="E1351" s="28" t="s">
        <v>1569</v>
      </c>
    </row>
    <row r="1352" spans="1:5" x14ac:dyDescent="0.35">
      <c r="A1352" s="28">
        <v>25</v>
      </c>
      <c r="B1352" s="28" t="s">
        <v>1468</v>
      </c>
      <c r="C1352" s="28" t="s">
        <v>433</v>
      </c>
      <c r="D1352" s="28">
        <v>2508703</v>
      </c>
      <c r="E1352" s="28" t="s">
        <v>1570</v>
      </c>
    </row>
    <row r="1353" spans="1:5" x14ac:dyDescent="0.35">
      <c r="A1353" s="28">
        <v>25</v>
      </c>
      <c r="B1353" s="28" t="s">
        <v>1468</v>
      </c>
      <c r="C1353" s="28" t="s">
        <v>433</v>
      </c>
      <c r="D1353" s="28">
        <v>2508802</v>
      </c>
      <c r="E1353" s="28" t="s">
        <v>1571</v>
      </c>
    </row>
    <row r="1354" spans="1:5" x14ac:dyDescent="0.35">
      <c r="A1354" s="28">
        <v>25</v>
      </c>
      <c r="B1354" s="28" t="s">
        <v>1468</v>
      </c>
      <c r="C1354" s="28" t="s">
        <v>433</v>
      </c>
      <c r="D1354" s="28">
        <v>2508901</v>
      </c>
      <c r="E1354" s="28" t="s">
        <v>1572</v>
      </c>
    </row>
    <row r="1355" spans="1:5" x14ac:dyDescent="0.35">
      <c r="A1355" s="28">
        <v>25</v>
      </c>
      <c r="B1355" s="28" t="s">
        <v>1468</v>
      </c>
      <c r="C1355" s="28" t="s">
        <v>433</v>
      </c>
      <c r="D1355" s="28">
        <v>2509008</v>
      </c>
      <c r="E1355" s="28" t="s">
        <v>1573</v>
      </c>
    </row>
    <row r="1356" spans="1:5" x14ac:dyDescent="0.35">
      <c r="A1356" s="28">
        <v>25</v>
      </c>
      <c r="B1356" s="28" t="s">
        <v>1468</v>
      </c>
      <c r="C1356" s="28" t="s">
        <v>433</v>
      </c>
      <c r="D1356" s="28">
        <v>2509057</v>
      </c>
      <c r="E1356" s="28" t="s">
        <v>1574</v>
      </c>
    </row>
    <row r="1357" spans="1:5" x14ac:dyDescent="0.35">
      <c r="A1357" s="28">
        <v>25</v>
      </c>
      <c r="B1357" s="28" t="s">
        <v>1468</v>
      </c>
      <c r="C1357" s="28" t="s">
        <v>433</v>
      </c>
      <c r="D1357" s="28">
        <v>2509107</v>
      </c>
      <c r="E1357" s="28" t="s">
        <v>1575</v>
      </c>
    </row>
    <row r="1358" spans="1:5" x14ac:dyDescent="0.35">
      <c r="A1358" s="28">
        <v>25</v>
      </c>
      <c r="B1358" s="28" t="s">
        <v>1468</v>
      </c>
      <c r="C1358" s="28" t="s">
        <v>433</v>
      </c>
      <c r="D1358" s="28">
        <v>2509156</v>
      </c>
      <c r="E1358" s="28" t="s">
        <v>1576</v>
      </c>
    </row>
    <row r="1359" spans="1:5" x14ac:dyDescent="0.35">
      <c r="A1359" s="28">
        <v>25</v>
      </c>
      <c r="B1359" s="28" t="s">
        <v>1468</v>
      </c>
      <c r="C1359" s="28" t="s">
        <v>433</v>
      </c>
      <c r="D1359" s="28">
        <v>2509206</v>
      </c>
      <c r="E1359" s="28" t="s">
        <v>1577</v>
      </c>
    </row>
    <row r="1360" spans="1:5" x14ac:dyDescent="0.35">
      <c r="A1360" s="28">
        <v>25</v>
      </c>
      <c r="B1360" s="28" t="s">
        <v>1468</v>
      </c>
      <c r="C1360" s="28" t="s">
        <v>433</v>
      </c>
      <c r="D1360" s="28">
        <v>2509305</v>
      </c>
      <c r="E1360" s="28" t="s">
        <v>1578</v>
      </c>
    </row>
    <row r="1361" spans="1:5" x14ac:dyDescent="0.35">
      <c r="A1361" s="28">
        <v>25</v>
      </c>
      <c r="B1361" s="28" t="s">
        <v>1468</v>
      </c>
      <c r="C1361" s="28" t="s">
        <v>433</v>
      </c>
      <c r="D1361" s="28">
        <v>2509339</v>
      </c>
      <c r="E1361" s="28" t="s">
        <v>1579</v>
      </c>
    </row>
    <row r="1362" spans="1:5" x14ac:dyDescent="0.35">
      <c r="A1362" s="28">
        <v>25</v>
      </c>
      <c r="B1362" s="28" t="s">
        <v>1468</v>
      </c>
      <c r="C1362" s="28" t="s">
        <v>433</v>
      </c>
      <c r="D1362" s="28">
        <v>2509370</v>
      </c>
      <c r="E1362" s="28" t="s">
        <v>429</v>
      </c>
    </row>
    <row r="1363" spans="1:5" x14ac:dyDescent="0.35">
      <c r="A1363" s="28">
        <v>25</v>
      </c>
      <c r="B1363" s="28" t="s">
        <v>1468</v>
      </c>
      <c r="C1363" s="28" t="s">
        <v>433</v>
      </c>
      <c r="D1363" s="28">
        <v>2509396</v>
      </c>
      <c r="E1363" s="28" t="s">
        <v>1580</v>
      </c>
    </row>
    <row r="1364" spans="1:5" x14ac:dyDescent="0.35">
      <c r="A1364" s="28">
        <v>25</v>
      </c>
      <c r="B1364" s="28" t="s">
        <v>1468</v>
      </c>
      <c r="C1364" s="28" t="s">
        <v>433</v>
      </c>
      <c r="D1364" s="28">
        <v>2509404</v>
      </c>
      <c r="E1364" s="28" t="s">
        <v>1581</v>
      </c>
    </row>
    <row r="1365" spans="1:5" x14ac:dyDescent="0.35">
      <c r="A1365" s="28">
        <v>25</v>
      </c>
      <c r="B1365" s="28" t="s">
        <v>1468</v>
      </c>
      <c r="C1365" s="28" t="s">
        <v>433</v>
      </c>
      <c r="D1365" s="28">
        <v>2509503</v>
      </c>
      <c r="E1365" s="28" t="s">
        <v>1582</v>
      </c>
    </row>
    <row r="1366" spans="1:5" x14ac:dyDescent="0.35">
      <c r="A1366" s="28">
        <v>25</v>
      </c>
      <c r="B1366" s="28" t="s">
        <v>1468</v>
      </c>
      <c r="C1366" s="28" t="s">
        <v>433</v>
      </c>
      <c r="D1366" s="28">
        <v>2509602</v>
      </c>
      <c r="E1366" s="28" t="s">
        <v>1583</v>
      </c>
    </row>
    <row r="1367" spans="1:5" x14ac:dyDescent="0.35">
      <c r="A1367" s="28">
        <v>25</v>
      </c>
      <c r="B1367" s="28" t="s">
        <v>1468</v>
      </c>
      <c r="C1367" s="28" t="s">
        <v>433</v>
      </c>
      <c r="D1367" s="28">
        <v>2509701</v>
      </c>
      <c r="E1367" s="28" t="s">
        <v>1584</v>
      </c>
    </row>
    <row r="1368" spans="1:5" x14ac:dyDescent="0.35">
      <c r="A1368" s="28">
        <v>25</v>
      </c>
      <c r="B1368" s="28" t="s">
        <v>1468</v>
      </c>
      <c r="C1368" s="28" t="s">
        <v>433</v>
      </c>
      <c r="D1368" s="28">
        <v>2509800</v>
      </c>
      <c r="E1368" s="28" t="s">
        <v>1244</v>
      </c>
    </row>
    <row r="1369" spans="1:5" x14ac:dyDescent="0.35">
      <c r="A1369" s="28">
        <v>25</v>
      </c>
      <c r="B1369" s="28" t="s">
        <v>1468</v>
      </c>
      <c r="C1369" s="28" t="s">
        <v>433</v>
      </c>
      <c r="D1369" s="28">
        <v>2509909</v>
      </c>
      <c r="E1369" s="28" t="s">
        <v>1585</v>
      </c>
    </row>
    <row r="1370" spans="1:5" x14ac:dyDescent="0.35">
      <c r="A1370" s="28">
        <v>25</v>
      </c>
      <c r="B1370" s="28" t="s">
        <v>1468</v>
      </c>
      <c r="C1370" s="28" t="s">
        <v>433</v>
      </c>
      <c r="D1370" s="28">
        <v>2510006</v>
      </c>
      <c r="E1370" s="28" t="s">
        <v>1586</v>
      </c>
    </row>
    <row r="1371" spans="1:5" x14ac:dyDescent="0.35">
      <c r="A1371" s="28">
        <v>25</v>
      </c>
      <c r="B1371" s="28" t="s">
        <v>1468</v>
      </c>
      <c r="C1371" s="28" t="s">
        <v>433</v>
      </c>
      <c r="D1371" s="28">
        <v>2510105</v>
      </c>
      <c r="E1371" s="28" t="s">
        <v>1587</v>
      </c>
    </row>
    <row r="1372" spans="1:5" x14ac:dyDescent="0.35">
      <c r="A1372" s="28">
        <v>25</v>
      </c>
      <c r="B1372" s="28" t="s">
        <v>1468</v>
      </c>
      <c r="C1372" s="28" t="s">
        <v>433</v>
      </c>
      <c r="D1372" s="28">
        <v>2510204</v>
      </c>
      <c r="E1372" s="28" t="s">
        <v>849</v>
      </c>
    </row>
    <row r="1373" spans="1:5" x14ac:dyDescent="0.35">
      <c r="A1373" s="28">
        <v>25</v>
      </c>
      <c r="B1373" s="28" t="s">
        <v>1468</v>
      </c>
      <c r="C1373" s="28" t="s">
        <v>433</v>
      </c>
      <c r="D1373" s="28">
        <v>2510303</v>
      </c>
      <c r="E1373" s="28" t="s">
        <v>1588</v>
      </c>
    </row>
    <row r="1374" spans="1:5" x14ac:dyDescent="0.35">
      <c r="A1374" s="28">
        <v>25</v>
      </c>
      <c r="B1374" s="28" t="s">
        <v>1468</v>
      </c>
      <c r="C1374" s="28" t="s">
        <v>433</v>
      </c>
      <c r="D1374" s="28">
        <v>2510402</v>
      </c>
      <c r="E1374" s="28" t="s">
        <v>1589</v>
      </c>
    </row>
    <row r="1375" spans="1:5" x14ac:dyDescent="0.35">
      <c r="A1375" s="28">
        <v>25</v>
      </c>
      <c r="B1375" s="28" t="s">
        <v>1468</v>
      </c>
      <c r="C1375" s="28" t="s">
        <v>433</v>
      </c>
      <c r="D1375" s="28">
        <v>2510501</v>
      </c>
      <c r="E1375" s="28" t="s">
        <v>1590</v>
      </c>
    </row>
    <row r="1376" spans="1:5" x14ac:dyDescent="0.35">
      <c r="A1376" s="28">
        <v>25</v>
      </c>
      <c r="B1376" s="28" t="s">
        <v>1468</v>
      </c>
      <c r="C1376" s="28" t="s">
        <v>433</v>
      </c>
      <c r="D1376" s="28">
        <v>2510600</v>
      </c>
      <c r="E1376" s="28" t="s">
        <v>1591</v>
      </c>
    </row>
    <row r="1377" spans="1:5" x14ac:dyDescent="0.35">
      <c r="A1377" s="28">
        <v>25</v>
      </c>
      <c r="B1377" s="28" t="s">
        <v>1468</v>
      </c>
      <c r="C1377" s="28" t="s">
        <v>433</v>
      </c>
      <c r="D1377" s="28">
        <v>2510659</v>
      </c>
      <c r="E1377" s="28" t="s">
        <v>1592</v>
      </c>
    </row>
    <row r="1378" spans="1:5" x14ac:dyDescent="0.35">
      <c r="A1378" s="28">
        <v>25</v>
      </c>
      <c r="B1378" s="28" t="s">
        <v>1468</v>
      </c>
      <c r="C1378" s="28" t="s">
        <v>433</v>
      </c>
      <c r="D1378" s="28">
        <v>2510709</v>
      </c>
      <c r="E1378" s="28" t="s">
        <v>1402</v>
      </c>
    </row>
    <row r="1379" spans="1:5" x14ac:dyDescent="0.35">
      <c r="A1379" s="28">
        <v>25</v>
      </c>
      <c r="B1379" s="28" t="s">
        <v>1468</v>
      </c>
      <c r="C1379" s="28" t="s">
        <v>433</v>
      </c>
      <c r="D1379" s="28">
        <v>2510808</v>
      </c>
      <c r="E1379" s="28" t="s">
        <v>1593</v>
      </c>
    </row>
    <row r="1380" spans="1:5" x14ac:dyDescent="0.35">
      <c r="A1380" s="28">
        <v>25</v>
      </c>
      <c r="B1380" s="28" t="s">
        <v>1468</v>
      </c>
      <c r="C1380" s="28" t="s">
        <v>433</v>
      </c>
      <c r="D1380" s="28">
        <v>2510907</v>
      </c>
      <c r="E1380" s="28" t="s">
        <v>1594</v>
      </c>
    </row>
    <row r="1381" spans="1:5" x14ac:dyDescent="0.35">
      <c r="A1381" s="28">
        <v>25</v>
      </c>
      <c r="B1381" s="28" t="s">
        <v>1468</v>
      </c>
      <c r="C1381" s="28" t="s">
        <v>433</v>
      </c>
      <c r="D1381" s="28">
        <v>2511004</v>
      </c>
      <c r="E1381" s="28" t="s">
        <v>1259</v>
      </c>
    </row>
    <row r="1382" spans="1:5" x14ac:dyDescent="0.35">
      <c r="A1382" s="28">
        <v>25</v>
      </c>
      <c r="B1382" s="28" t="s">
        <v>1468</v>
      </c>
      <c r="C1382" s="28" t="s">
        <v>433</v>
      </c>
      <c r="D1382" s="28">
        <v>2511103</v>
      </c>
      <c r="E1382" s="28" t="s">
        <v>1595</v>
      </c>
    </row>
    <row r="1383" spans="1:5" x14ac:dyDescent="0.35">
      <c r="A1383" s="28">
        <v>25</v>
      </c>
      <c r="B1383" s="28" t="s">
        <v>1468</v>
      </c>
      <c r="C1383" s="28" t="s">
        <v>433</v>
      </c>
      <c r="D1383" s="28">
        <v>2511202</v>
      </c>
      <c r="E1383" s="28" t="s">
        <v>1596</v>
      </c>
    </row>
    <row r="1384" spans="1:5" x14ac:dyDescent="0.35">
      <c r="A1384" s="28">
        <v>25</v>
      </c>
      <c r="B1384" s="28" t="s">
        <v>1468</v>
      </c>
      <c r="C1384" s="28" t="s">
        <v>433</v>
      </c>
      <c r="D1384" s="28">
        <v>2511301</v>
      </c>
      <c r="E1384" s="28" t="s">
        <v>1597</v>
      </c>
    </row>
    <row r="1385" spans="1:5" x14ac:dyDescent="0.35">
      <c r="A1385" s="28">
        <v>25</v>
      </c>
      <c r="B1385" s="28" t="s">
        <v>1468</v>
      </c>
      <c r="C1385" s="28" t="s">
        <v>433</v>
      </c>
      <c r="D1385" s="28">
        <v>2511400</v>
      </c>
      <c r="E1385" s="28" t="s">
        <v>1598</v>
      </c>
    </row>
    <row r="1386" spans="1:5" x14ac:dyDescent="0.35">
      <c r="A1386" s="28">
        <v>25</v>
      </c>
      <c r="B1386" s="28" t="s">
        <v>1468</v>
      </c>
      <c r="C1386" s="28" t="s">
        <v>433</v>
      </c>
      <c r="D1386" s="28">
        <v>2511509</v>
      </c>
      <c r="E1386" s="28" t="s">
        <v>1599</v>
      </c>
    </row>
    <row r="1387" spans="1:5" x14ac:dyDescent="0.35">
      <c r="A1387" s="28">
        <v>25</v>
      </c>
      <c r="B1387" s="28" t="s">
        <v>1468</v>
      </c>
      <c r="C1387" s="28" t="s">
        <v>433</v>
      </c>
      <c r="D1387" s="28">
        <v>2511608</v>
      </c>
      <c r="E1387" s="28" t="s">
        <v>1411</v>
      </c>
    </row>
    <row r="1388" spans="1:5" x14ac:dyDescent="0.35">
      <c r="A1388" s="28">
        <v>25</v>
      </c>
      <c r="B1388" s="28" t="s">
        <v>1468</v>
      </c>
      <c r="C1388" s="28" t="s">
        <v>433</v>
      </c>
      <c r="D1388" s="28">
        <v>2511707</v>
      </c>
      <c r="E1388" s="28" t="s">
        <v>1600</v>
      </c>
    </row>
    <row r="1389" spans="1:5" x14ac:dyDescent="0.35">
      <c r="A1389" s="28">
        <v>25</v>
      </c>
      <c r="B1389" s="28" t="s">
        <v>1468</v>
      </c>
      <c r="C1389" s="28" t="s">
        <v>433</v>
      </c>
      <c r="D1389" s="28">
        <v>2511806</v>
      </c>
      <c r="E1389" s="28" t="s">
        <v>1601</v>
      </c>
    </row>
    <row r="1390" spans="1:5" x14ac:dyDescent="0.35">
      <c r="A1390" s="28">
        <v>25</v>
      </c>
      <c r="B1390" s="28" t="s">
        <v>1468</v>
      </c>
      <c r="C1390" s="28" t="s">
        <v>433</v>
      </c>
      <c r="D1390" s="28">
        <v>2511905</v>
      </c>
      <c r="E1390" s="28" t="s">
        <v>1602</v>
      </c>
    </row>
    <row r="1391" spans="1:5" x14ac:dyDescent="0.35">
      <c r="A1391" s="28">
        <v>25</v>
      </c>
      <c r="B1391" s="28" t="s">
        <v>1468</v>
      </c>
      <c r="C1391" s="28" t="s">
        <v>433</v>
      </c>
      <c r="D1391" s="28">
        <v>2512002</v>
      </c>
      <c r="E1391" s="28" t="s">
        <v>1603</v>
      </c>
    </row>
    <row r="1392" spans="1:5" x14ac:dyDescent="0.35">
      <c r="A1392" s="28">
        <v>25</v>
      </c>
      <c r="B1392" s="28" t="s">
        <v>1468</v>
      </c>
      <c r="C1392" s="28" t="s">
        <v>433</v>
      </c>
      <c r="D1392" s="28">
        <v>2512036</v>
      </c>
      <c r="E1392" s="28" t="s">
        <v>1604</v>
      </c>
    </row>
    <row r="1393" spans="1:5" x14ac:dyDescent="0.35">
      <c r="A1393" s="28">
        <v>25</v>
      </c>
      <c r="B1393" s="28" t="s">
        <v>1468</v>
      </c>
      <c r="C1393" s="28" t="s">
        <v>433</v>
      </c>
      <c r="D1393" s="28">
        <v>2512077</v>
      </c>
      <c r="E1393" s="28" t="s">
        <v>1605</v>
      </c>
    </row>
    <row r="1394" spans="1:5" x14ac:dyDescent="0.35">
      <c r="A1394" s="28">
        <v>25</v>
      </c>
      <c r="B1394" s="28" t="s">
        <v>1468</v>
      </c>
      <c r="C1394" s="28" t="s">
        <v>433</v>
      </c>
      <c r="D1394" s="28">
        <v>2512101</v>
      </c>
      <c r="E1394" s="28" t="s">
        <v>1606</v>
      </c>
    </row>
    <row r="1395" spans="1:5" x14ac:dyDescent="0.35">
      <c r="A1395" s="28">
        <v>25</v>
      </c>
      <c r="B1395" s="28" t="s">
        <v>1468</v>
      </c>
      <c r="C1395" s="28" t="s">
        <v>433</v>
      </c>
      <c r="D1395" s="28">
        <v>2512200</v>
      </c>
      <c r="E1395" s="28" t="s">
        <v>421</v>
      </c>
    </row>
    <row r="1396" spans="1:5" x14ac:dyDescent="0.35">
      <c r="A1396" s="28">
        <v>25</v>
      </c>
      <c r="B1396" s="28" t="s">
        <v>1468</v>
      </c>
      <c r="C1396" s="28" t="s">
        <v>433</v>
      </c>
      <c r="D1396" s="28">
        <v>2512309</v>
      </c>
      <c r="E1396" s="28" t="s">
        <v>1607</v>
      </c>
    </row>
    <row r="1397" spans="1:5" x14ac:dyDescent="0.35">
      <c r="A1397" s="28">
        <v>25</v>
      </c>
      <c r="B1397" s="28" t="s">
        <v>1468</v>
      </c>
      <c r="C1397" s="28" t="s">
        <v>433</v>
      </c>
      <c r="D1397" s="28">
        <v>2512408</v>
      </c>
      <c r="E1397" s="28" t="s">
        <v>1608</v>
      </c>
    </row>
    <row r="1398" spans="1:5" x14ac:dyDescent="0.35">
      <c r="A1398" s="28">
        <v>25</v>
      </c>
      <c r="B1398" s="28" t="s">
        <v>1468</v>
      </c>
      <c r="C1398" s="28" t="s">
        <v>433</v>
      </c>
      <c r="D1398" s="28">
        <v>2512507</v>
      </c>
      <c r="E1398" s="28" t="s">
        <v>1609</v>
      </c>
    </row>
    <row r="1399" spans="1:5" x14ac:dyDescent="0.35">
      <c r="A1399" s="28">
        <v>25</v>
      </c>
      <c r="B1399" s="28" t="s">
        <v>1468</v>
      </c>
      <c r="C1399" s="28" t="s">
        <v>433</v>
      </c>
      <c r="D1399" s="28">
        <v>2512606</v>
      </c>
      <c r="E1399" s="28" t="s">
        <v>1610</v>
      </c>
    </row>
    <row r="1400" spans="1:5" x14ac:dyDescent="0.35">
      <c r="A1400" s="28">
        <v>25</v>
      </c>
      <c r="B1400" s="28" t="s">
        <v>1468</v>
      </c>
      <c r="C1400" s="28" t="s">
        <v>433</v>
      </c>
      <c r="D1400" s="28">
        <v>2512705</v>
      </c>
      <c r="E1400" s="28" t="s">
        <v>1611</v>
      </c>
    </row>
    <row r="1401" spans="1:5" x14ac:dyDescent="0.35">
      <c r="A1401" s="28">
        <v>25</v>
      </c>
      <c r="B1401" s="28" t="s">
        <v>1468</v>
      </c>
      <c r="C1401" s="28" t="s">
        <v>433</v>
      </c>
      <c r="D1401" s="28">
        <v>2512721</v>
      </c>
      <c r="E1401" s="28" t="s">
        <v>1612</v>
      </c>
    </row>
    <row r="1402" spans="1:5" x14ac:dyDescent="0.35">
      <c r="A1402" s="28">
        <v>25</v>
      </c>
      <c r="B1402" s="28" t="s">
        <v>1468</v>
      </c>
      <c r="C1402" s="28" t="s">
        <v>433</v>
      </c>
      <c r="D1402" s="28">
        <v>2512747</v>
      </c>
      <c r="E1402" s="28" t="s">
        <v>1060</v>
      </c>
    </row>
    <row r="1403" spans="1:5" x14ac:dyDescent="0.35">
      <c r="A1403" s="28">
        <v>25</v>
      </c>
      <c r="B1403" s="28" t="s">
        <v>1468</v>
      </c>
      <c r="C1403" s="28" t="s">
        <v>433</v>
      </c>
      <c r="D1403" s="28">
        <v>2512754</v>
      </c>
      <c r="E1403" s="28" t="s">
        <v>1613</v>
      </c>
    </row>
    <row r="1404" spans="1:5" x14ac:dyDescent="0.35">
      <c r="A1404" s="28">
        <v>25</v>
      </c>
      <c r="B1404" s="28" t="s">
        <v>1468</v>
      </c>
      <c r="C1404" s="28" t="s">
        <v>433</v>
      </c>
      <c r="D1404" s="28">
        <v>2512762</v>
      </c>
      <c r="E1404" s="28" t="s">
        <v>1614</v>
      </c>
    </row>
    <row r="1405" spans="1:5" x14ac:dyDescent="0.35">
      <c r="A1405" s="28">
        <v>25</v>
      </c>
      <c r="B1405" s="28" t="s">
        <v>1468</v>
      </c>
      <c r="C1405" s="28" t="s">
        <v>433</v>
      </c>
      <c r="D1405" s="28">
        <v>2512788</v>
      </c>
      <c r="E1405" s="28" t="s">
        <v>1615</v>
      </c>
    </row>
    <row r="1406" spans="1:5" x14ac:dyDescent="0.35">
      <c r="A1406" s="28">
        <v>25</v>
      </c>
      <c r="B1406" s="28" t="s">
        <v>1468</v>
      </c>
      <c r="C1406" s="28" t="s">
        <v>433</v>
      </c>
      <c r="D1406" s="28">
        <v>2512804</v>
      </c>
      <c r="E1406" s="28" t="s">
        <v>1616</v>
      </c>
    </row>
    <row r="1407" spans="1:5" x14ac:dyDescent="0.35">
      <c r="A1407" s="28">
        <v>25</v>
      </c>
      <c r="B1407" s="28" t="s">
        <v>1468</v>
      </c>
      <c r="C1407" s="28" t="s">
        <v>433</v>
      </c>
      <c r="D1407" s="28">
        <v>2512903</v>
      </c>
      <c r="E1407" s="28" t="s">
        <v>1617</v>
      </c>
    </row>
    <row r="1408" spans="1:5" x14ac:dyDescent="0.35">
      <c r="A1408" s="28">
        <v>25</v>
      </c>
      <c r="B1408" s="28" t="s">
        <v>1468</v>
      </c>
      <c r="C1408" s="28" t="s">
        <v>433</v>
      </c>
      <c r="D1408" s="28">
        <v>2513000</v>
      </c>
      <c r="E1408" s="28" t="s">
        <v>1618</v>
      </c>
    </row>
    <row r="1409" spans="1:5" x14ac:dyDescent="0.35">
      <c r="A1409" s="28">
        <v>25</v>
      </c>
      <c r="B1409" s="28" t="s">
        <v>1468</v>
      </c>
      <c r="C1409" s="28" t="s">
        <v>433</v>
      </c>
      <c r="D1409" s="28">
        <v>2513109</v>
      </c>
      <c r="E1409" s="28" t="s">
        <v>1619</v>
      </c>
    </row>
    <row r="1410" spans="1:5" x14ac:dyDescent="0.35">
      <c r="A1410" s="28">
        <v>25</v>
      </c>
      <c r="B1410" s="28" t="s">
        <v>1468</v>
      </c>
      <c r="C1410" s="28" t="s">
        <v>433</v>
      </c>
      <c r="D1410" s="28">
        <v>2513158</v>
      </c>
      <c r="E1410" s="28" t="s">
        <v>1620</v>
      </c>
    </row>
    <row r="1411" spans="1:5" x14ac:dyDescent="0.35">
      <c r="A1411" s="28">
        <v>25</v>
      </c>
      <c r="B1411" s="28" t="s">
        <v>1468</v>
      </c>
      <c r="C1411" s="28" t="s">
        <v>433</v>
      </c>
      <c r="D1411" s="28">
        <v>2513208</v>
      </c>
      <c r="E1411" s="28" t="s">
        <v>1425</v>
      </c>
    </row>
    <row r="1412" spans="1:5" x14ac:dyDescent="0.35">
      <c r="A1412" s="28">
        <v>25</v>
      </c>
      <c r="B1412" s="28" t="s">
        <v>1468</v>
      </c>
      <c r="C1412" s="28" t="s">
        <v>433</v>
      </c>
      <c r="D1412" s="28">
        <v>2513307</v>
      </c>
      <c r="E1412" s="28" t="s">
        <v>1065</v>
      </c>
    </row>
    <row r="1413" spans="1:5" x14ac:dyDescent="0.35">
      <c r="A1413" s="28">
        <v>25</v>
      </c>
      <c r="B1413" s="28" t="s">
        <v>1468</v>
      </c>
      <c r="C1413" s="28" t="s">
        <v>433</v>
      </c>
      <c r="D1413" s="28">
        <v>2513356</v>
      </c>
      <c r="E1413" s="28" t="s">
        <v>1066</v>
      </c>
    </row>
    <row r="1414" spans="1:5" x14ac:dyDescent="0.35">
      <c r="A1414" s="28">
        <v>25</v>
      </c>
      <c r="B1414" s="28" t="s">
        <v>1468</v>
      </c>
      <c r="C1414" s="28" t="s">
        <v>433</v>
      </c>
      <c r="D1414" s="28">
        <v>2513406</v>
      </c>
      <c r="E1414" s="28" t="s">
        <v>1067</v>
      </c>
    </row>
    <row r="1415" spans="1:5" x14ac:dyDescent="0.35">
      <c r="A1415" s="28">
        <v>25</v>
      </c>
      <c r="B1415" s="28" t="s">
        <v>1468</v>
      </c>
      <c r="C1415" s="28" t="s">
        <v>433</v>
      </c>
      <c r="D1415" s="28">
        <v>2513505</v>
      </c>
      <c r="E1415" s="28" t="s">
        <v>1621</v>
      </c>
    </row>
    <row r="1416" spans="1:5" x14ac:dyDescent="0.35">
      <c r="A1416" s="28">
        <v>25</v>
      </c>
      <c r="B1416" s="28" t="s">
        <v>1468</v>
      </c>
      <c r="C1416" s="28" t="s">
        <v>433</v>
      </c>
      <c r="D1416" s="28">
        <v>2513604</v>
      </c>
      <c r="E1416" s="28" t="s">
        <v>1622</v>
      </c>
    </row>
    <row r="1417" spans="1:5" x14ac:dyDescent="0.35">
      <c r="A1417" s="28">
        <v>25</v>
      </c>
      <c r="B1417" s="28" t="s">
        <v>1468</v>
      </c>
      <c r="C1417" s="28" t="s">
        <v>433</v>
      </c>
      <c r="D1417" s="28">
        <v>2513653</v>
      </c>
      <c r="E1417" s="28" t="s">
        <v>1623</v>
      </c>
    </row>
    <row r="1418" spans="1:5" x14ac:dyDescent="0.35">
      <c r="A1418" s="28">
        <v>25</v>
      </c>
      <c r="B1418" s="28" t="s">
        <v>1468</v>
      </c>
      <c r="C1418" s="28" t="s">
        <v>433</v>
      </c>
      <c r="D1418" s="28">
        <v>2513703</v>
      </c>
      <c r="E1418" s="28" t="s">
        <v>1070</v>
      </c>
    </row>
    <row r="1419" spans="1:5" x14ac:dyDescent="0.35">
      <c r="A1419" s="28">
        <v>25</v>
      </c>
      <c r="B1419" s="28" t="s">
        <v>1468</v>
      </c>
      <c r="C1419" s="28" t="s">
        <v>433</v>
      </c>
      <c r="D1419" s="28">
        <v>2513802</v>
      </c>
      <c r="E1419" s="28" t="s">
        <v>1624</v>
      </c>
    </row>
    <row r="1420" spans="1:5" x14ac:dyDescent="0.35">
      <c r="A1420" s="28">
        <v>25</v>
      </c>
      <c r="B1420" s="28" t="s">
        <v>1468</v>
      </c>
      <c r="C1420" s="28" t="s">
        <v>433</v>
      </c>
      <c r="D1420" s="28">
        <v>2513851</v>
      </c>
      <c r="E1420" s="28" t="s">
        <v>1625</v>
      </c>
    </row>
    <row r="1421" spans="1:5" x14ac:dyDescent="0.35">
      <c r="A1421" s="28">
        <v>25</v>
      </c>
      <c r="B1421" s="28" t="s">
        <v>1468</v>
      </c>
      <c r="C1421" s="28" t="s">
        <v>433</v>
      </c>
      <c r="D1421" s="28">
        <v>2513901</v>
      </c>
      <c r="E1421" s="28" t="s">
        <v>1075</v>
      </c>
    </row>
    <row r="1422" spans="1:5" x14ac:dyDescent="0.35">
      <c r="A1422" s="28">
        <v>25</v>
      </c>
      <c r="B1422" s="28" t="s">
        <v>1468</v>
      </c>
      <c r="C1422" s="28" t="s">
        <v>433</v>
      </c>
      <c r="D1422" s="28">
        <v>2513927</v>
      </c>
      <c r="E1422" s="28" t="s">
        <v>1626</v>
      </c>
    </row>
    <row r="1423" spans="1:5" x14ac:dyDescent="0.35">
      <c r="A1423" s="28">
        <v>25</v>
      </c>
      <c r="B1423" s="28" t="s">
        <v>1468</v>
      </c>
      <c r="C1423" s="28" t="s">
        <v>433</v>
      </c>
      <c r="D1423" s="28">
        <v>2513943</v>
      </c>
      <c r="E1423" s="28" t="s">
        <v>1627</v>
      </c>
    </row>
    <row r="1424" spans="1:5" x14ac:dyDescent="0.35">
      <c r="A1424" s="28">
        <v>25</v>
      </c>
      <c r="B1424" s="28" t="s">
        <v>1468</v>
      </c>
      <c r="C1424" s="28" t="s">
        <v>433</v>
      </c>
      <c r="D1424" s="28">
        <v>2513968</v>
      </c>
      <c r="E1424" s="28" t="s">
        <v>1628</v>
      </c>
    </row>
    <row r="1425" spans="1:5" x14ac:dyDescent="0.35">
      <c r="A1425" s="28">
        <v>25</v>
      </c>
      <c r="B1425" s="28" t="s">
        <v>1468</v>
      </c>
      <c r="C1425" s="28" t="s">
        <v>433</v>
      </c>
      <c r="D1425" s="28">
        <v>2513984</v>
      </c>
      <c r="E1425" s="28" t="s">
        <v>1629</v>
      </c>
    </row>
    <row r="1426" spans="1:5" x14ac:dyDescent="0.35">
      <c r="A1426" s="28">
        <v>25</v>
      </c>
      <c r="B1426" s="28" t="s">
        <v>1468</v>
      </c>
      <c r="C1426" s="28" t="s">
        <v>433</v>
      </c>
      <c r="D1426" s="28">
        <v>2514008</v>
      </c>
      <c r="E1426" s="28" t="s">
        <v>1630</v>
      </c>
    </row>
    <row r="1427" spans="1:5" x14ac:dyDescent="0.35">
      <c r="A1427" s="28">
        <v>25</v>
      </c>
      <c r="B1427" s="28" t="s">
        <v>1468</v>
      </c>
      <c r="C1427" s="28" t="s">
        <v>433</v>
      </c>
      <c r="D1427" s="28">
        <v>2514107</v>
      </c>
      <c r="E1427" s="28" t="s">
        <v>1631</v>
      </c>
    </row>
    <row r="1428" spans="1:5" x14ac:dyDescent="0.35">
      <c r="A1428" s="28">
        <v>25</v>
      </c>
      <c r="B1428" s="28" t="s">
        <v>1468</v>
      </c>
      <c r="C1428" s="28" t="s">
        <v>433</v>
      </c>
      <c r="D1428" s="28">
        <v>2514206</v>
      </c>
      <c r="E1428" s="28" t="s">
        <v>1632</v>
      </c>
    </row>
    <row r="1429" spans="1:5" x14ac:dyDescent="0.35">
      <c r="A1429" s="28">
        <v>25</v>
      </c>
      <c r="B1429" s="28" t="s">
        <v>1468</v>
      </c>
      <c r="C1429" s="28" t="s">
        <v>433</v>
      </c>
      <c r="D1429" s="28">
        <v>2514305</v>
      </c>
      <c r="E1429" s="28" t="s">
        <v>1633</v>
      </c>
    </row>
    <row r="1430" spans="1:5" x14ac:dyDescent="0.35">
      <c r="A1430" s="28">
        <v>25</v>
      </c>
      <c r="B1430" s="28" t="s">
        <v>1468</v>
      </c>
      <c r="C1430" s="28" t="s">
        <v>433</v>
      </c>
      <c r="D1430" s="28">
        <v>2514404</v>
      </c>
      <c r="E1430" s="28" t="s">
        <v>1634</v>
      </c>
    </row>
    <row r="1431" spans="1:5" x14ac:dyDescent="0.35">
      <c r="A1431" s="28">
        <v>25</v>
      </c>
      <c r="B1431" s="28" t="s">
        <v>1468</v>
      </c>
      <c r="C1431" s="28" t="s">
        <v>433</v>
      </c>
      <c r="D1431" s="28">
        <v>2514453</v>
      </c>
      <c r="E1431" s="28" t="s">
        <v>1635</v>
      </c>
    </row>
    <row r="1432" spans="1:5" x14ac:dyDescent="0.35">
      <c r="A1432" s="28">
        <v>25</v>
      </c>
      <c r="B1432" s="28" t="s">
        <v>1468</v>
      </c>
      <c r="C1432" s="28" t="s">
        <v>433</v>
      </c>
      <c r="D1432" s="28">
        <v>2514503</v>
      </c>
      <c r="E1432" s="28" t="s">
        <v>1636</v>
      </c>
    </row>
    <row r="1433" spans="1:5" x14ac:dyDescent="0.35">
      <c r="A1433" s="28">
        <v>25</v>
      </c>
      <c r="B1433" s="28" t="s">
        <v>1468</v>
      </c>
      <c r="C1433" s="28" t="s">
        <v>433</v>
      </c>
      <c r="D1433" s="28">
        <v>2514552</v>
      </c>
      <c r="E1433" s="28" t="s">
        <v>1637</v>
      </c>
    </row>
    <row r="1434" spans="1:5" x14ac:dyDescent="0.35">
      <c r="A1434" s="28">
        <v>25</v>
      </c>
      <c r="B1434" s="28" t="s">
        <v>1468</v>
      </c>
      <c r="C1434" s="28" t="s">
        <v>433</v>
      </c>
      <c r="D1434" s="28">
        <v>2514602</v>
      </c>
      <c r="E1434" s="28" t="s">
        <v>1638</v>
      </c>
    </row>
    <row r="1435" spans="1:5" x14ac:dyDescent="0.35">
      <c r="A1435" s="28">
        <v>25</v>
      </c>
      <c r="B1435" s="28" t="s">
        <v>1468</v>
      </c>
      <c r="C1435" s="28" t="s">
        <v>433</v>
      </c>
      <c r="D1435" s="28">
        <v>2514651</v>
      </c>
      <c r="E1435" s="28" t="s">
        <v>1639</v>
      </c>
    </row>
    <row r="1436" spans="1:5" x14ac:dyDescent="0.35">
      <c r="A1436" s="28">
        <v>25</v>
      </c>
      <c r="B1436" s="28" t="s">
        <v>1468</v>
      </c>
      <c r="C1436" s="28" t="s">
        <v>433</v>
      </c>
      <c r="D1436" s="28">
        <v>2514701</v>
      </c>
      <c r="E1436" s="28" t="s">
        <v>1640</v>
      </c>
    </row>
    <row r="1437" spans="1:5" x14ac:dyDescent="0.35">
      <c r="A1437" s="28">
        <v>25</v>
      </c>
      <c r="B1437" s="28" t="s">
        <v>1468</v>
      </c>
      <c r="C1437" s="28" t="s">
        <v>433</v>
      </c>
      <c r="D1437" s="28">
        <v>2514800</v>
      </c>
      <c r="E1437" s="28" t="s">
        <v>1641</v>
      </c>
    </row>
    <row r="1438" spans="1:5" x14ac:dyDescent="0.35">
      <c r="A1438" s="28">
        <v>25</v>
      </c>
      <c r="B1438" s="28" t="s">
        <v>1468</v>
      </c>
      <c r="C1438" s="28" t="s">
        <v>433</v>
      </c>
      <c r="D1438" s="28">
        <v>2514909</v>
      </c>
      <c r="E1438" s="28" t="s">
        <v>1642</v>
      </c>
    </row>
    <row r="1439" spans="1:5" x14ac:dyDescent="0.35">
      <c r="A1439" s="28">
        <v>25</v>
      </c>
      <c r="B1439" s="28" t="s">
        <v>1468</v>
      </c>
      <c r="C1439" s="28" t="s">
        <v>433</v>
      </c>
      <c r="D1439" s="28">
        <v>2515005</v>
      </c>
      <c r="E1439" s="28" t="s">
        <v>1643</v>
      </c>
    </row>
    <row r="1440" spans="1:5" x14ac:dyDescent="0.35">
      <c r="A1440" s="28">
        <v>25</v>
      </c>
      <c r="B1440" s="28" t="s">
        <v>1468</v>
      </c>
      <c r="C1440" s="28" t="s">
        <v>433</v>
      </c>
      <c r="D1440" s="28">
        <v>2515104</v>
      </c>
      <c r="E1440" s="28" t="s">
        <v>1644</v>
      </c>
    </row>
    <row r="1441" spans="1:5" x14ac:dyDescent="0.35">
      <c r="A1441" s="28">
        <v>25</v>
      </c>
      <c r="B1441" s="28" t="s">
        <v>1468</v>
      </c>
      <c r="C1441" s="28" t="s">
        <v>433</v>
      </c>
      <c r="D1441" s="28">
        <v>2515203</v>
      </c>
      <c r="E1441" s="28" t="s">
        <v>1645</v>
      </c>
    </row>
    <row r="1442" spans="1:5" x14ac:dyDescent="0.35">
      <c r="A1442" s="28">
        <v>25</v>
      </c>
      <c r="B1442" s="28" t="s">
        <v>1468</v>
      </c>
      <c r="C1442" s="28" t="s">
        <v>433</v>
      </c>
      <c r="D1442" s="28">
        <v>2515302</v>
      </c>
      <c r="E1442" s="28" t="s">
        <v>1646</v>
      </c>
    </row>
    <row r="1443" spans="1:5" x14ac:dyDescent="0.35">
      <c r="A1443" s="28">
        <v>25</v>
      </c>
      <c r="B1443" s="28" t="s">
        <v>1468</v>
      </c>
      <c r="C1443" s="28" t="s">
        <v>433</v>
      </c>
      <c r="D1443" s="28">
        <v>2515401</v>
      </c>
      <c r="E1443" s="28" t="s">
        <v>1647</v>
      </c>
    </row>
    <row r="1444" spans="1:5" x14ac:dyDescent="0.35">
      <c r="A1444" s="28">
        <v>25</v>
      </c>
      <c r="B1444" s="28" t="s">
        <v>1468</v>
      </c>
      <c r="C1444" s="28" t="s">
        <v>433</v>
      </c>
      <c r="D1444" s="28">
        <v>2515500</v>
      </c>
      <c r="E1444" s="28" t="s">
        <v>1648</v>
      </c>
    </row>
    <row r="1445" spans="1:5" x14ac:dyDescent="0.35">
      <c r="A1445" s="28">
        <v>25</v>
      </c>
      <c r="B1445" s="28" t="s">
        <v>1468</v>
      </c>
      <c r="C1445" s="28" t="s">
        <v>433</v>
      </c>
      <c r="D1445" s="28">
        <v>2515609</v>
      </c>
      <c r="E1445" s="28" t="s">
        <v>1649</v>
      </c>
    </row>
    <row r="1446" spans="1:5" x14ac:dyDescent="0.35">
      <c r="A1446" s="28">
        <v>25</v>
      </c>
      <c r="B1446" s="28" t="s">
        <v>1468</v>
      </c>
      <c r="C1446" s="28" t="s">
        <v>433</v>
      </c>
      <c r="D1446" s="28">
        <v>2515708</v>
      </c>
      <c r="E1446" s="28" t="s">
        <v>1650</v>
      </c>
    </row>
    <row r="1447" spans="1:5" x14ac:dyDescent="0.35">
      <c r="A1447" s="28">
        <v>25</v>
      </c>
      <c r="B1447" s="28" t="s">
        <v>1468</v>
      </c>
      <c r="C1447" s="28" t="s">
        <v>433</v>
      </c>
      <c r="D1447" s="28">
        <v>2515807</v>
      </c>
      <c r="E1447" s="28" t="s">
        <v>1651</v>
      </c>
    </row>
    <row r="1448" spans="1:5" x14ac:dyDescent="0.35">
      <c r="A1448" s="28">
        <v>25</v>
      </c>
      <c r="B1448" s="28" t="s">
        <v>1468</v>
      </c>
      <c r="C1448" s="28" t="s">
        <v>433</v>
      </c>
      <c r="D1448" s="28">
        <v>2515906</v>
      </c>
      <c r="E1448" s="28" t="s">
        <v>1652</v>
      </c>
    </row>
    <row r="1449" spans="1:5" x14ac:dyDescent="0.35">
      <c r="A1449" s="28">
        <v>25</v>
      </c>
      <c r="B1449" s="28" t="s">
        <v>1468</v>
      </c>
      <c r="C1449" s="28" t="s">
        <v>433</v>
      </c>
      <c r="D1449" s="28">
        <v>2515930</v>
      </c>
      <c r="E1449" s="28" t="s">
        <v>1653</v>
      </c>
    </row>
    <row r="1450" spans="1:5" x14ac:dyDescent="0.35">
      <c r="A1450" s="28">
        <v>25</v>
      </c>
      <c r="B1450" s="28" t="s">
        <v>1468</v>
      </c>
      <c r="C1450" s="28" t="s">
        <v>433</v>
      </c>
      <c r="D1450" s="28">
        <v>2515971</v>
      </c>
      <c r="E1450" s="28" t="s">
        <v>1654</v>
      </c>
    </row>
    <row r="1451" spans="1:5" x14ac:dyDescent="0.35">
      <c r="A1451" s="28">
        <v>25</v>
      </c>
      <c r="B1451" s="28" t="s">
        <v>1468</v>
      </c>
      <c r="C1451" s="28" t="s">
        <v>433</v>
      </c>
      <c r="D1451" s="28">
        <v>2516003</v>
      </c>
      <c r="E1451" s="28" t="s">
        <v>1655</v>
      </c>
    </row>
    <row r="1452" spans="1:5" x14ac:dyDescent="0.35">
      <c r="A1452" s="28">
        <v>25</v>
      </c>
      <c r="B1452" s="28" t="s">
        <v>1468</v>
      </c>
      <c r="C1452" s="28" t="s">
        <v>433</v>
      </c>
      <c r="D1452" s="28">
        <v>2516102</v>
      </c>
      <c r="E1452" s="28" t="s">
        <v>1656</v>
      </c>
    </row>
    <row r="1453" spans="1:5" x14ac:dyDescent="0.35">
      <c r="A1453" s="28">
        <v>25</v>
      </c>
      <c r="B1453" s="28" t="s">
        <v>1468</v>
      </c>
      <c r="C1453" s="28" t="s">
        <v>433</v>
      </c>
      <c r="D1453" s="28">
        <v>2516151</v>
      </c>
      <c r="E1453" s="28" t="s">
        <v>1657</v>
      </c>
    </row>
    <row r="1454" spans="1:5" x14ac:dyDescent="0.35">
      <c r="A1454" s="28">
        <v>25</v>
      </c>
      <c r="B1454" s="28" t="s">
        <v>1468</v>
      </c>
      <c r="C1454" s="28" t="s">
        <v>433</v>
      </c>
      <c r="D1454" s="28">
        <v>2516201</v>
      </c>
      <c r="E1454" s="28" t="s">
        <v>1658</v>
      </c>
    </row>
    <row r="1455" spans="1:5" x14ac:dyDescent="0.35">
      <c r="A1455" s="28">
        <v>25</v>
      </c>
      <c r="B1455" s="28" t="s">
        <v>1468</v>
      </c>
      <c r="C1455" s="28" t="s">
        <v>433</v>
      </c>
      <c r="D1455" s="28">
        <v>2516300</v>
      </c>
      <c r="E1455" s="28" t="s">
        <v>1659</v>
      </c>
    </row>
    <row r="1456" spans="1:5" x14ac:dyDescent="0.35">
      <c r="A1456" s="28">
        <v>25</v>
      </c>
      <c r="B1456" s="28" t="s">
        <v>1468</v>
      </c>
      <c r="C1456" s="28" t="s">
        <v>433</v>
      </c>
      <c r="D1456" s="28">
        <v>2516409</v>
      </c>
      <c r="E1456" s="28" t="s">
        <v>1660</v>
      </c>
    </row>
    <row r="1457" spans="1:5" x14ac:dyDescent="0.35">
      <c r="A1457" s="28">
        <v>25</v>
      </c>
      <c r="B1457" s="28" t="s">
        <v>1468</v>
      </c>
      <c r="C1457" s="28" t="s">
        <v>433</v>
      </c>
      <c r="D1457" s="28">
        <v>2516508</v>
      </c>
      <c r="E1457" s="28" t="s">
        <v>1661</v>
      </c>
    </row>
    <row r="1458" spans="1:5" x14ac:dyDescent="0.35">
      <c r="A1458" s="28">
        <v>25</v>
      </c>
      <c r="B1458" s="28" t="s">
        <v>1468</v>
      </c>
      <c r="C1458" s="28" t="s">
        <v>433</v>
      </c>
      <c r="D1458" s="28">
        <v>2516607</v>
      </c>
      <c r="E1458" s="28" t="s">
        <v>1662</v>
      </c>
    </row>
    <row r="1459" spans="1:5" x14ac:dyDescent="0.35">
      <c r="A1459" s="28">
        <v>25</v>
      </c>
      <c r="B1459" s="28" t="s">
        <v>1468</v>
      </c>
      <c r="C1459" s="28" t="s">
        <v>433</v>
      </c>
      <c r="D1459" s="28">
        <v>2516706</v>
      </c>
      <c r="E1459" s="28" t="s">
        <v>1663</v>
      </c>
    </row>
    <row r="1460" spans="1:5" x14ac:dyDescent="0.35">
      <c r="A1460" s="28">
        <v>25</v>
      </c>
      <c r="B1460" s="28" t="s">
        <v>1468</v>
      </c>
      <c r="C1460" s="28" t="s">
        <v>433</v>
      </c>
      <c r="D1460" s="28">
        <v>2516755</v>
      </c>
      <c r="E1460" s="28" t="s">
        <v>1664</v>
      </c>
    </row>
    <row r="1461" spans="1:5" x14ac:dyDescent="0.35">
      <c r="A1461" s="28">
        <v>25</v>
      </c>
      <c r="B1461" s="28" t="s">
        <v>1468</v>
      </c>
      <c r="C1461" s="28" t="s">
        <v>433</v>
      </c>
      <c r="D1461" s="28">
        <v>2516805</v>
      </c>
      <c r="E1461" s="28" t="s">
        <v>1665</v>
      </c>
    </row>
    <row r="1462" spans="1:5" x14ac:dyDescent="0.35">
      <c r="A1462" s="28">
        <v>25</v>
      </c>
      <c r="B1462" s="28" t="s">
        <v>1468</v>
      </c>
      <c r="C1462" s="28" t="s">
        <v>433</v>
      </c>
      <c r="D1462" s="28">
        <v>2516904</v>
      </c>
      <c r="E1462" s="28" t="s">
        <v>1666</v>
      </c>
    </row>
    <row r="1463" spans="1:5" x14ac:dyDescent="0.35">
      <c r="A1463" s="28">
        <v>25</v>
      </c>
      <c r="B1463" s="28" t="s">
        <v>1468</v>
      </c>
      <c r="C1463" s="28" t="s">
        <v>433</v>
      </c>
      <c r="D1463" s="28">
        <v>2517001</v>
      </c>
      <c r="E1463" s="28" t="s">
        <v>1667</v>
      </c>
    </row>
    <row r="1464" spans="1:5" x14ac:dyDescent="0.35">
      <c r="A1464" s="28">
        <v>25</v>
      </c>
      <c r="B1464" s="28" t="s">
        <v>1468</v>
      </c>
      <c r="C1464" s="28" t="s">
        <v>433</v>
      </c>
      <c r="D1464" s="28">
        <v>2517100</v>
      </c>
      <c r="E1464" s="28" t="s">
        <v>1463</v>
      </c>
    </row>
    <row r="1465" spans="1:5" x14ac:dyDescent="0.35">
      <c r="A1465" s="28">
        <v>25</v>
      </c>
      <c r="B1465" s="28" t="s">
        <v>1468</v>
      </c>
      <c r="C1465" s="28" t="s">
        <v>433</v>
      </c>
      <c r="D1465" s="28">
        <v>2517209</v>
      </c>
      <c r="E1465" s="28" t="s">
        <v>1668</v>
      </c>
    </row>
    <row r="1466" spans="1:5" x14ac:dyDescent="0.35">
      <c r="A1466" s="28">
        <v>25</v>
      </c>
      <c r="B1466" s="28" t="s">
        <v>1468</v>
      </c>
      <c r="C1466" s="28" t="s">
        <v>433</v>
      </c>
      <c r="D1466" s="28">
        <v>2517407</v>
      </c>
      <c r="E1466" s="28" t="s">
        <v>1669</v>
      </c>
    </row>
    <row r="1467" spans="1:5" x14ac:dyDescent="0.35">
      <c r="A1467" s="28">
        <v>26</v>
      </c>
      <c r="B1467" s="28" t="s">
        <v>1670</v>
      </c>
      <c r="C1467" s="28" t="s">
        <v>435</v>
      </c>
      <c r="D1467" s="28">
        <v>2600054</v>
      </c>
      <c r="E1467" s="28" t="s">
        <v>1671</v>
      </c>
    </row>
    <row r="1468" spans="1:5" x14ac:dyDescent="0.35">
      <c r="A1468" s="28">
        <v>26</v>
      </c>
      <c r="B1468" s="28" t="s">
        <v>1670</v>
      </c>
      <c r="C1468" s="28" t="s">
        <v>435</v>
      </c>
      <c r="D1468" s="28">
        <v>2600104</v>
      </c>
      <c r="E1468" s="28" t="s">
        <v>1672</v>
      </c>
    </row>
    <row r="1469" spans="1:5" x14ac:dyDescent="0.35">
      <c r="A1469" s="28">
        <v>26</v>
      </c>
      <c r="B1469" s="28" t="s">
        <v>1670</v>
      </c>
      <c r="C1469" s="28" t="s">
        <v>435</v>
      </c>
      <c r="D1469" s="28">
        <v>2600203</v>
      </c>
      <c r="E1469" s="28" t="s">
        <v>1673</v>
      </c>
    </row>
    <row r="1470" spans="1:5" x14ac:dyDescent="0.35">
      <c r="A1470" s="28">
        <v>26</v>
      </c>
      <c r="B1470" s="28" t="s">
        <v>1670</v>
      </c>
      <c r="C1470" s="28" t="s">
        <v>435</v>
      </c>
      <c r="D1470" s="28">
        <v>2600302</v>
      </c>
      <c r="E1470" s="28" t="s">
        <v>1674</v>
      </c>
    </row>
    <row r="1471" spans="1:5" x14ac:dyDescent="0.35">
      <c r="A1471" s="28">
        <v>26</v>
      </c>
      <c r="B1471" s="28" t="s">
        <v>1670</v>
      </c>
      <c r="C1471" s="28" t="s">
        <v>435</v>
      </c>
      <c r="D1471" s="28">
        <v>2600401</v>
      </c>
      <c r="E1471" s="28" t="s">
        <v>1675</v>
      </c>
    </row>
    <row r="1472" spans="1:5" x14ac:dyDescent="0.35">
      <c r="A1472" s="28">
        <v>26</v>
      </c>
      <c r="B1472" s="28" t="s">
        <v>1670</v>
      </c>
      <c r="C1472" s="28" t="s">
        <v>435</v>
      </c>
      <c r="D1472" s="28">
        <v>2600500</v>
      </c>
      <c r="E1472" s="28" t="s">
        <v>1676</v>
      </c>
    </row>
    <row r="1473" spans="1:5" x14ac:dyDescent="0.35">
      <c r="A1473" s="28">
        <v>26</v>
      </c>
      <c r="B1473" s="28" t="s">
        <v>1670</v>
      </c>
      <c r="C1473" s="28" t="s">
        <v>435</v>
      </c>
      <c r="D1473" s="28">
        <v>2600609</v>
      </c>
      <c r="E1473" s="28" t="s">
        <v>1472</v>
      </c>
    </row>
    <row r="1474" spans="1:5" x14ac:dyDescent="0.35">
      <c r="A1474" s="28">
        <v>26</v>
      </c>
      <c r="B1474" s="28" t="s">
        <v>1670</v>
      </c>
      <c r="C1474" s="28" t="s">
        <v>435</v>
      </c>
      <c r="D1474" s="28">
        <v>2600708</v>
      </c>
      <c r="E1474" s="28" t="s">
        <v>1677</v>
      </c>
    </row>
    <row r="1475" spans="1:5" x14ac:dyDescent="0.35">
      <c r="A1475" s="28">
        <v>26</v>
      </c>
      <c r="B1475" s="28" t="s">
        <v>1670</v>
      </c>
      <c r="C1475" s="28" t="s">
        <v>435</v>
      </c>
      <c r="D1475" s="28">
        <v>2600807</v>
      </c>
      <c r="E1475" s="28" t="s">
        <v>1678</v>
      </c>
    </row>
    <row r="1476" spans="1:5" x14ac:dyDescent="0.35">
      <c r="A1476" s="28">
        <v>26</v>
      </c>
      <c r="B1476" s="28" t="s">
        <v>1670</v>
      </c>
      <c r="C1476" s="28" t="s">
        <v>435</v>
      </c>
      <c r="D1476" s="28">
        <v>2600906</v>
      </c>
      <c r="E1476" s="28" t="s">
        <v>1679</v>
      </c>
    </row>
    <row r="1477" spans="1:5" x14ac:dyDescent="0.35">
      <c r="A1477" s="28">
        <v>26</v>
      </c>
      <c r="B1477" s="28" t="s">
        <v>1670</v>
      </c>
      <c r="C1477" s="28" t="s">
        <v>435</v>
      </c>
      <c r="D1477" s="28">
        <v>2601003</v>
      </c>
      <c r="E1477" s="28" t="s">
        <v>1680</v>
      </c>
    </row>
    <row r="1478" spans="1:5" x14ac:dyDescent="0.35">
      <c r="A1478" s="28">
        <v>26</v>
      </c>
      <c r="B1478" s="28" t="s">
        <v>1670</v>
      </c>
      <c r="C1478" s="28" t="s">
        <v>435</v>
      </c>
      <c r="D1478" s="28">
        <v>2601052</v>
      </c>
      <c r="E1478" s="28" t="s">
        <v>1681</v>
      </c>
    </row>
    <row r="1479" spans="1:5" x14ac:dyDescent="0.35">
      <c r="A1479" s="28">
        <v>26</v>
      </c>
      <c r="B1479" s="28" t="s">
        <v>1670</v>
      </c>
      <c r="C1479" s="28" t="s">
        <v>435</v>
      </c>
      <c r="D1479" s="28">
        <v>2601102</v>
      </c>
      <c r="E1479" s="28" t="s">
        <v>1682</v>
      </c>
    </row>
    <row r="1480" spans="1:5" x14ac:dyDescent="0.35">
      <c r="A1480" s="28">
        <v>26</v>
      </c>
      <c r="B1480" s="28" t="s">
        <v>1670</v>
      </c>
      <c r="C1480" s="28" t="s">
        <v>435</v>
      </c>
      <c r="D1480" s="28">
        <v>2601201</v>
      </c>
      <c r="E1480" s="28" t="s">
        <v>1683</v>
      </c>
    </row>
    <row r="1481" spans="1:5" x14ac:dyDescent="0.35">
      <c r="A1481" s="28">
        <v>26</v>
      </c>
      <c r="B1481" s="28" t="s">
        <v>1670</v>
      </c>
      <c r="C1481" s="28" t="s">
        <v>435</v>
      </c>
      <c r="D1481" s="28">
        <v>2601300</v>
      </c>
      <c r="E1481" s="28" t="s">
        <v>1684</v>
      </c>
    </row>
    <row r="1482" spans="1:5" x14ac:dyDescent="0.35">
      <c r="A1482" s="28">
        <v>26</v>
      </c>
      <c r="B1482" s="28" t="s">
        <v>1670</v>
      </c>
      <c r="C1482" s="28" t="s">
        <v>435</v>
      </c>
      <c r="D1482" s="28">
        <v>2601409</v>
      </c>
      <c r="E1482" s="28" t="s">
        <v>1685</v>
      </c>
    </row>
    <row r="1483" spans="1:5" x14ac:dyDescent="0.35">
      <c r="A1483" s="28">
        <v>26</v>
      </c>
      <c r="B1483" s="28" t="s">
        <v>1670</v>
      </c>
      <c r="C1483" s="28" t="s">
        <v>435</v>
      </c>
      <c r="D1483" s="28">
        <v>2601508</v>
      </c>
      <c r="E1483" s="28" t="s">
        <v>1686</v>
      </c>
    </row>
    <row r="1484" spans="1:5" x14ac:dyDescent="0.35">
      <c r="A1484" s="28">
        <v>26</v>
      </c>
      <c r="B1484" s="28" t="s">
        <v>1670</v>
      </c>
      <c r="C1484" s="28" t="s">
        <v>435</v>
      </c>
      <c r="D1484" s="28">
        <v>2601607</v>
      </c>
      <c r="E1484" s="28" t="s">
        <v>1687</v>
      </c>
    </row>
    <row r="1485" spans="1:5" x14ac:dyDescent="0.35">
      <c r="A1485" s="28">
        <v>26</v>
      </c>
      <c r="B1485" s="28" t="s">
        <v>1670</v>
      </c>
      <c r="C1485" s="28" t="s">
        <v>435</v>
      </c>
      <c r="D1485" s="28">
        <v>2601706</v>
      </c>
      <c r="E1485" s="28" t="s">
        <v>1688</v>
      </c>
    </row>
    <row r="1486" spans="1:5" x14ac:dyDescent="0.35">
      <c r="A1486" s="28">
        <v>26</v>
      </c>
      <c r="B1486" s="28" t="s">
        <v>1670</v>
      </c>
      <c r="C1486" s="28" t="s">
        <v>435</v>
      </c>
      <c r="D1486" s="28">
        <v>2601805</v>
      </c>
      <c r="E1486" s="28" t="s">
        <v>1689</v>
      </c>
    </row>
    <row r="1487" spans="1:5" x14ac:dyDescent="0.35">
      <c r="A1487" s="28">
        <v>26</v>
      </c>
      <c r="B1487" s="28" t="s">
        <v>1670</v>
      </c>
      <c r="C1487" s="28" t="s">
        <v>435</v>
      </c>
      <c r="D1487" s="28">
        <v>2601904</v>
      </c>
      <c r="E1487" s="28" t="s">
        <v>1690</v>
      </c>
    </row>
    <row r="1488" spans="1:5" x14ac:dyDescent="0.35">
      <c r="A1488" s="28">
        <v>26</v>
      </c>
      <c r="B1488" s="28" t="s">
        <v>1670</v>
      </c>
      <c r="C1488" s="28" t="s">
        <v>435</v>
      </c>
      <c r="D1488" s="28">
        <v>2602001</v>
      </c>
      <c r="E1488" s="28" t="s">
        <v>1691</v>
      </c>
    </row>
    <row r="1489" spans="1:5" x14ac:dyDescent="0.35">
      <c r="A1489" s="28">
        <v>26</v>
      </c>
      <c r="B1489" s="28" t="s">
        <v>1670</v>
      </c>
      <c r="C1489" s="28" t="s">
        <v>435</v>
      </c>
      <c r="D1489" s="28">
        <v>2602100</v>
      </c>
      <c r="E1489" s="28" t="s">
        <v>1692</v>
      </c>
    </row>
    <row r="1490" spans="1:5" x14ac:dyDescent="0.35">
      <c r="A1490" s="28">
        <v>26</v>
      </c>
      <c r="B1490" s="28" t="s">
        <v>1670</v>
      </c>
      <c r="C1490" s="28" t="s">
        <v>435</v>
      </c>
      <c r="D1490" s="28">
        <v>2602209</v>
      </c>
      <c r="E1490" s="28" t="s">
        <v>938</v>
      </c>
    </row>
    <row r="1491" spans="1:5" x14ac:dyDescent="0.35">
      <c r="A1491" s="28">
        <v>26</v>
      </c>
      <c r="B1491" s="28" t="s">
        <v>1670</v>
      </c>
      <c r="C1491" s="28" t="s">
        <v>435</v>
      </c>
      <c r="D1491" s="28">
        <v>2602308</v>
      </c>
      <c r="E1491" s="28" t="s">
        <v>631</v>
      </c>
    </row>
    <row r="1492" spans="1:5" x14ac:dyDescent="0.35">
      <c r="A1492" s="28">
        <v>26</v>
      </c>
      <c r="B1492" s="28" t="s">
        <v>1670</v>
      </c>
      <c r="C1492" s="28" t="s">
        <v>435</v>
      </c>
      <c r="D1492" s="28">
        <v>2602407</v>
      </c>
      <c r="E1492" s="28" t="s">
        <v>1693</v>
      </c>
    </row>
    <row r="1493" spans="1:5" x14ac:dyDescent="0.35">
      <c r="A1493" s="28">
        <v>26</v>
      </c>
      <c r="B1493" s="28" t="s">
        <v>1670</v>
      </c>
      <c r="C1493" s="28" t="s">
        <v>435</v>
      </c>
      <c r="D1493" s="28">
        <v>2602506</v>
      </c>
      <c r="E1493" s="28" t="s">
        <v>1325</v>
      </c>
    </row>
    <row r="1494" spans="1:5" x14ac:dyDescent="0.35">
      <c r="A1494" s="28">
        <v>26</v>
      </c>
      <c r="B1494" s="28" t="s">
        <v>1670</v>
      </c>
      <c r="C1494" s="28" t="s">
        <v>435</v>
      </c>
      <c r="D1494" s="28">
        <v>2602605</v>
      </c>
      <c r="E1494" s="28" t="s">
        <v>1694</v>
      </c>
    </row>
    <row r="1495" spans="1:5" x14ac:dyDescent="0.35">
      <c r="A1495" s="28">
        <v>26</v>
      </c>
      <c r="B1495" s="28" t="s">
        <v>1670</v>
      </c>
      <c r="C1495" s="28" t="s">
        <v>435</v>
      </c>
      <c r="D1495" s="28">
        <v>2602704</v>
      </c>
      <c r="E1495" s="28" t="s">
        <v>1695</v>
      </c>
    </row>
    <row r="1496" spans="1:5" x14ac:dyDescent="0.35">
      <c r="A1496" s="28">
        <v>26</v>
      </c>
      <c r="B1496" s="28" t="s">
        <v>1670</v>
      </c>
      <c r="C1496" s="28" t="s">
        <v>435</v>
      </c>
      <c r="D1496" s="28">
        <v>2602803</v>
      </c>
      <c r="E1496" s="28" t="s">
        <v>1696</v>
      </c>
    </row>
    <row r="1497" spans="1:5" x14ac:dyDescent="0.35">
      <c r="A1497" s="28">
        <v>26</v>
      </c>
      <c r="B1497" s="28" t="s">
        <v>1670</v>
      </c>
      <c r="C1497" s="28" t="s">
        <v>435</v>
      </c>
      <c r="D1497" s="28">
        <v>2602902</v>
      </c>
      <c r="E1497" s="28" t="s">
        <v>1697</v>
      </c>
    </row>
    <row r="1498" spans="1:5" x14ac:dyDescent="0.35">
      <c r="A1498" s="28">
        <v>26</v>
      </c>
      <c r="B1498" s="28" t="s">
        <v>1670</v>
      </c>
      <c r="C1498" s="28" t="s">
        <v>435</v>
      </c>
      <c r="D1498" s="28">
        <v>2603009</v>
      </c>
      <c r="E1498" s="28" t="s">
        <v>1698</v>
      </c>
    </row>
    <row r="1499" spans="1:5" x14ac:dyDescent="0.35">
      <c r="A1499" s="28">
        <v>26</v>
      </c>
      <c r="B1499" s="28" t="s">
        <v>1670</v>
      </c>
      <c r="C1499" s="28" t="s">
        <v>435</v>
      </c>
      <c r="D1499" s="28">
        <v>2603108</v>
      </c>
      <c r="E1499" s="28" t="s">
        <v>796</v>
      </c>
    </row>
    <row r="1500" spans="1:5" x14ac:dyDescent="0.35">
      <c r="A1500" s="28">
        <v>26</v>
      </c>
      <c r="B1500" s="28" t="s">
        <v>1670</v>
      </c>
      <c r="C1500" s="28" t="s">
        <v>435</v>
      </c>
      <c r="D1500" s="28">
        <v>2603207</v>
      </c>
      <c r="E1500" s="28" t="s">
        <v>1699</v>
      </c>
    </row>
    <row r="1501" spans="1:5" x14ac:dyDescent="0.35">
      <c r="A1501" s="28">
        <v>26</v>
      </c>
      <c r="B1501" s="28" t="s">
        <v>1670</v>
      </c>
      <c r="C1501" s="28" t="s">
        <v>435</v>
      </c>
      <c r="D1501" s="28">
        <v>2603306</v>
      </c>
      <c r="E1501" s="28" t="s">
        <v>1700</v>
      </c>
    </row>
    <row r="1502" spans="1:5" x14ac:dyDescent="0.35">
      <c r="A1502" s="28">
        <v>26</v>
      </c>
      <c r="B1502" s="28" t="s">
        <v>1670</v>
      </c>
      <c r="C1502" s="28" t="s">
        <v>435</v>
      </c>
      <c r="D1502" s="28">
        <v>2603405</v>
      </c>
      <c r="E1502" s="28" t="s">
        <v>1701</v>
      </c>
    </row>
    <row r="1503" spans="1:5" x14ac:dyDescent="0.35">
      <c r="A1503" s="28">
        <v>26</v>
      </c>
      <c r="B1503" s="28" t="s">
        <v>1670</v>
      </c>
      <c r="C1503" s="28" t="s">
        <v>435</v>
      </c>
      <c r="D1503" s="28">
        <v>2603454</v>
      </c>
      <c r="E1503" s="28" t="s">
        <v>1702</v>
      </c>
    </row>
    <row r="1504" spans="1:5" x14ac:dyDescent="0.35">
      <c r="A1504" s="28">
        <v>26</v>
      </c>
      <c r="B1504" s="28" t="s">
        <v>1670</v>
      </c>
      <c r="C1504" s="28" t="s">
        <v>435</v>
      </c>
      <c r="D1504" s="28">
        <v>2603504</v>
      </c>
      <c r="E1504" s="28" t="s">
        <v>1703</v>
      </c>
    </row>
    <row r="1505" spans="1:5" x14ac:dyDescent="0.35">
      <c r="A1505" s="28">
        <v>26</v>
      </c>
      <c r="B1505" s="28" t="s">
        <v>1670</v>
      </c>
      <c r="C1505" s="28" t="s">
        <v>435</v>
      </c>
      <c r="D1505" s="28">
        <v>2603603</v>
      </c>
      <c r="E1505" s="28" t="s">
        <v>1704</v>
      </c>
    </row>
    <row r="1506" spans="1:5" x14ac:dyDescent="0.35">
      <c r="A1506" s="28">
        <v>26</v>
      </c>
      <c r="B1506" s="28" t="s">
        <v>1670</v>
      </c>
      <c r="C1506" s="28" t="s">
        <v>435</v>
      </c>
      <c r="D1506" s="28">
        <v>2603702</v>
      </c>
      <c r="E1506" s="28" t="s">
        <v>1705</v>
      </c>
    </row>
    <row r="1507" spans="1:5" x14ac:dyDescent="0.35">
      <c r="A1507" s="28">
        <v>26</v>
      </c>
      <c r="B1507" s="28" t="s">
        <v>1670</v>
      </c>
      <c r="C1507" s="28" t="s">
        <v>435</v>
      </c>
      <c r="D1507" s="28">
        <v>2603801</v>
      </c>
      <c r="E1507" s="28" t="s">
        <v>1706</v>
      </c>
    </row>
    <row r="1508" spans="1:5" x14ac:dyDescent="0.35">
      <c r="A1508" s="28">
        <v>26</v>
      </c>
      <c r="B1508" s="28" t="s">
        <v>1670</v>
      </c>
      <c r="C1508" s="28" t="s">
        <v>435</v>
      </c>
      <c r="D1508" s="28">
        <v>2603900</v>
      </c>
      <c r="E1508" s="28" t="s">
        <v>1707</v>
      </c>
    </row>
    <row r="1509" spans="1:5" x14ac:dyDescent="0.35">
      <c r="A1509" s="28">
        <v>26</v>
      </c>
      <c r="B1509" s="28" t="s">
        <v>1670</v>
      </c>
      <c r="C1509" s="28" t="s">
        <v>435</v>
      </c>
      <c r="D1509" s="28">
        <v>2603926</v>
      </c>
      <c r="E1509" s="28" t="s">
        <v>1708</v>
      </c>
    </row>
    <row r="1510" spans="1:5" x14ac:dyDescent="0.35">
      <c r="A1510" s="28">
        <v>26</v>
      </c>
      <c r="B1510" s="28" t="s">
        <v>1670</v>
      </c>
      <c r="C1510" s="28" t="s">
        <v>435</v>
      </c>
      <c r="D1510" s="28">
        <v>2604007</v>
      </c>
      <c r="E1510" s="28" t="s">
        <v>1709</v>
      </c>
    </row>
    <row r="1511" spans="1:5" x14ac:dyDescent="0.35">
      <c r="A1511" s="28">
        <v>26</v>
      </c>
      <c r="B1511" s="28" t="s">
        <v>1670</v>
      </c>
      <c r="C1511" s="28" t="s">
        <v>435</v>
      </c>
      <c r="D1511" s="28">
        <v>2604106</v>
      </c>
      <c r="E1511" s="28" t="s">
        <v>1710</v>
      </c>
    </row>
    <row r="1512" spans="1:5" x14ac:dyDescent="0.35">
      <c r="A1512" s="28">
        <v>26</v>
      </c>
      <c r="B1512" s="28" t="s">
        <v>1670</v>
      </c>
      <c r="C1512" s="28" t="s">
        <v>435</v>
      </c>
      <c r="D1512" s="28">
        <v>2604155</v>
      </c>
      <c r="E1512" s="28" t="s">
        <v>1711</v>
      </c>
    </row>
    <row r="1513" spans="1:5" x14ac:dyDescent="0.35">
      <c r="A1513" s="28">
        <v>26</v>
      </c>
      <c r="B1513" s="28" t="s">
        <v>1670</v>
      </c>
      <c r="C1513" s="28" t="s">
        <v>435</v>
      </c>
      <c r="D1513" s="28">
        <v>2604205</v>
      </c>
      <c r="E1513" s="28" t="s">
        <v>1712</v>
      </c>
    </row>
    <row r="1514" spans="1:5" x14ac:dyDescent="0.35">
      <c r="A1514" s="28">
        <v>26</v>
      </c>
      <c r="B1514" s="28" t="s">
        <v>1670</v>
      </c>
      <c r="C1514" s="28" t="s">
        <v>435</v>
      </c>
      <c r="D1514" s="28">
        <v>2604304</v>
      </c>
      <c r="E1514" s="28" t="s">
        <v>1170</v>
      </c>
    </row>
    <row r="1515" spans="1:5" x14ac:dyDescent="0.35">
      <c r="A1515" s="28">
        <v>26</v>
      </c>
      <c r="B1515" s="28" t="s">
        <v>1670</v>
      </c>
      <c r="C1515" s="28" t="s">
        <v>435</v>
      </c>
      <c r="D1515" s="28">
        <v>2604403</v>
      </c>
      <c r="E1515" s="28" t="s">
        <v>1713</v>
      </c>
    </row>
    <row r="1516" spans="1:5" x14ac:dyDescent="0.35">
      <c r="A1516" s="28">
        <v>26</v>
      </c>
      <c r="B1516" s="28" t="s">
        <v>1670</v>
      </c>
      <c r="C1516" s="28" t="s">
        <v>435</v>
      </c>
      <c r="D1516" s="28">
        <v>2604502</v>
      </c>
      <c r="E1516" s="28" t="s">
        <v>1714</v>
      </c>
    </row>
    <row r="1517" spans="1:5" x14ac:dyDescent="0.35">
      <c r="A1517" s="28">
        <v>26</v>
      </c>
      <c r="B1517" s="28" t="s">
        <v>1670</v>
      </c>
      <c r="C1517" s="28" t="s">
        <v>435</v>
      </c>
      <c r="D1517" s="28">
        <v>2604601</v>
      </c>
      <c r="E1517" s="28" t="s">
        <v>1523</v>
      </c>
    </row>
    <row r="1518" spans="1:5" x14ac:dyDescent="0.35">
      <c r="A1518" s="28">
        <v>26</v>
      </c>
      <c r="B1518" s="28" t="s">
        <v>1670</v>
      </c>
      <c r="C1518" s="28" t="s">
        <v>435</v>
      </c>
      <c r="D1518" s="28">
        <v>2604700</v>
      </c>
      <c r="E1518" s="28" t="s">
        <v>1715</v>
      </c>
    </row>
    <row r="1519" spans="1:5" x14ac:dyDescent="0.35">
      <c r="A1519" s="28">
        <v>26</v>
      </c>
      <c r="B1519" s="28" t="s">
        <v>1670</v>
      </c>
      <c r="C1519" s="28" t="s">
        <v>435</v>
      </c>
      <c r="D1519" s="28">
        <v>2604809</v>
      </c>
      <c r="E1519" s="28" t="s">
        <v>1716</v>
      </c>
    </row>
    <row r="1520" spans="1:5" x14ac:dyDescent="0.35">
      <c r="A1520" s="28">
        <v>26</v>
      </c>
      <c r="B1520" s="28" t="s">
        <v>1670</v>
      </c>
      <c r="C1520" s="28" t="s">
        <v>435</v>
      </c>
      <c r="D1520" s="28">
        <v>2604908</v>
      </c>
      <c r="E1520" s="28" t="s">
        <v>1717</v>
      </c>
    </row>
    <row r="1521" spans="1:5" x14ac:dyDescent="0.35">
      <c r="A1521" s="28">
        <v>26</v>
      </c>
      <c r="B1521" s="28" t="s">
        <v>1670</v>
      </c>
      <c r="C1521" s="28" t="s">
        <v>435</v>
      </c>
      <c r="D1521" s="28">
        <v>2605004</v>
      </c>
      <c r="E1521" s="28" t="s">
        <v>1718</v>
      </c>
    </row>
    <row r="1522" spans="1:5" x14ac:dyDescent="0.35">
      <c r="A1522" s="28">
        <v>26</v>
      </c>
      <c r="B1522" s="28" t="s">
        <v>1670</v>
      </c>
      <c r="C1522" s="28" t="s">
        <v>435</v>
      </c>
      <c r="D1522" s="28">
        <v>2605103</v>
      </c>
      <c r="E1522" s="28" t="s">
        <v>1719</v>
      </c>
    </row>
    <row r="1523" spans="1:5" x14ac:dyDescent="0.35">
      <c r="A1523" s="28">
        <v>26</v>
      </c>
      <c r="B1523" s="28" t="s">
        <v>1670</v>
      </c>
      <c r="C1523" s="28" t="s">
        <v>435</v>
      </c>
      <c r="D1523" s="28">
        <v>2605152</v>
      </c>
      <c r="E1523" s="28" t="s">
        <v>1720</v>
      </c>
    </row>
    <row r="1524" spans="1:5" x14ac:dyDescent="0.35">
      <c r="A1524" s="28">
        <v>26</v>
      </c>
      <c r="B1524" s="28" t="s">
        <v>1670</v>
      </c>
      <c r="C1524" s="28" t="s">
        <v>435</v>
      </c>
      <c r="D1524" s="28">
        <v>2605202</v>
      </c>
      <c r="E1524" s="28" t="s">
        <v>1721</v>
      </c>
    </row>
    <row r="1525" spans="1:5" x14ac:dyDescent="0.35">
      <c r="A1525" s="28">
        <v>26</v>
      </c>
      <c r="B1525" s="28" t="s">
        <v>1670</v>
      </c>
      <c r="C1525" s="28" t="s">
        <v>435</v>
      </c>
      <c r="D1525" s="28">
        <v>2605301</v>
      </c>
      <c r="E1525" s="28" t="s">
        <v>1722</v>
      </c>
    </row>
    <row r="1526" spans="1:5" x14ac:dyDescent="0.35">
      <c r="A1526" s="28">
        <v>26</v>
      </c>
      <c r="B1526" s="28" t="s">
        <v>1670</v>
      </c>
      <c r="C1526" s="28" t="s">
        <v>435</v>
      </c>
      <c r="D1526" s="28">
        <v>2605400</v>
      </c>
      <c r="E1526" s="28" t="s">
        <v>1723</v>
      </c>
    </row>
    <row r="1527" spans="1:5" x14ac:dyDescent="0.35">
      <c r="A1527" s="28">
        <v>26</v>
      </c>
      <c r="B1527" s="28" t="s">
        <v>1670</v>
      </c>
      <c r="C1527" s="28" t="s">
        <v>435</v>
      </c>
      <c r="D1527" s="28">
        <v>2605459</v>
      </c>
      <c r="E1527" s="28" t="s">
        <v>1724</v>
      </c>
    </row>
    <row r="1528" spans="1:5" x14ac:dyDescent="0.35">
      <c r="A1528" s="28">
        <v>26</v>
      </c>
      <c r="B1528" s="28" t="s">
        <v>1670</v>
      </c>
      <c r="C1528" s="28" t="s">
        <v>435</v>
      </c>
      <c r="D1528" s="28">
        <v>2605509</v>
      </c>
      <c r="E1528" s="28" t="s">
        <v>1725</v>
      </c>
    </row>
    <row r="1529" spans="1:5" x14ac:dyDescent="0.35">
      <c r="A1529" s="28">
        <v>26</v>
      </c>
      <c r="B1529" s="28" t="s">
        <v>1670</v>
      </c>
      <c r="C1529" s="28" t="s">
        <v>435</v>
      </c>
      <c r="D1529" s="28">
        <v>2605608</v>
      </c>
      <c r="E1529" s="28" t="s">
        <v>1726</v>
      </c>
    </row>
    <row r="1530" spans="1:5" x14ac:dyDescent="0.35">
      <c r="A1530" s="28">
        <v>26</v>
      </c>
      <c r="B1530" s="28" t="s">
        <v>1670</v>
      </c>
      <c r="C1530" s="28" t="s">
        <v>435</v>
      </c>
      <c r="D1530" s="28">
        <v>2605707</v>
      </c>
      <c r="E1530" s="28" t="s">
        <v>1727</v>
      </c>
    </row>
    <row r="1531" spans="1:5" x14ac:dyDescent="0.35">
      <c r="A1531" s="28">
        <v>26</v>
      </c>
      <c r="B1531" s="28" t="s">
        <v>1670</v>
      </c>
      <c r="C1531" s="28" t="s">
        <v>435</v>
      </c>
      <c r="D1531" s="28">
        <v>2605806</v>
      </c>
      <c r="E1531" s="28" t="s">
        <v>1728</v>
      </c>
    </row>
    <row r="1532" spans="1:5" x14ac:dyDescent="0.35">
      <c r="A1532" s="28">
        <v>26</v>
      </c>
      <c r="B1532" s="28" t="s">
        <v>1670</v>
      </c>
      <c r="C1532" s="28" t="s">
        <v>435</v>
      </c>
      <c r="D1532" s="28">
        <v>2605905</v>
      </c>
      <c r="E1532" s="28" t="s">
        <v>1729</v>
      </c>
    </row>
    <row r="1533" spans="1:5" x14ac:dyDescent="0.35">
      <c r="A1533" s="28">
        <v>26</v>
      </c>
      <c r="B1533" s="28" t="s">
        <v>1670</v>
      </c>
      <c r="C1533" s="28" t="s">
        <v>435</v>
      </c>
      <c r="D1533" s="28">
        <v>2606002</v>
      </c>
      <c r="E1533" s="28" t="s">
        <v>1730</v>
      </c>
    </row>
    <row r="1534" spans="1:5" x14ac:dyDescent="0.35">
      <c r="A1534" s="28">
        <v>26</v>
      </c>
      <c r="B1534" s="28" t="s">
        <v>1670</v>
      </c>
      <c r="C1534" s="28" t="s">
        <v>435</v>
      </c>
      <c r="D1534" s="28">
        <v>2606101</v>
      </c>
      <c r="E1534" s="28" t="s">
        <v>1731</v>
      </c>
    </row>
    <row r="1535" spans="1:5" x14ac:dyDescent="0.35">
      <c r="A1535" s="28">
        <v>26</v>
      </c>
      <c r="B1535" s="28" t="s">
        <v>1670</v>
      </c>
      <c r="C1535" s="28" t="s">
        <v>435</v>
      </c>
      <c r="D1535" s="28">
        <v>2606200</v>
      </c>
      <c r="E1535" s="28" t="s">
        <v>1732</v>
      </c>
    </row>
    <row r="1536" spans="1:5" x14ac:dyDescent="0.35">
      <c r="A1536" s="28">
        <v>26</v>
      </c>
      <c r="B1536" s="28" t="s">
        <v>1670</v>
      </c>
      <c r="C1536" s="28" t="s">
        <v>435</v>
      </c>
      <c r="D1536" s="28">
        <v>2606309</v>
      </c>
      <c r="E1536" s="28" t="s">
        <v>1733</v>
      </c>
    </row>
    <row r="1537" spans="1:5" x14ac:dyDescent="0.35">
      <c r="A1537" s="28">
        <v>26</v>
      </c>
      <c r="B1537" s="28" t="s">
        <v>1670</v>
      </c>
      <c r="C1537" s="28" t="s">
        <v>435</v>
      </c>
      <c r="D1537" s="28">
        <v>2606408</v>
      </c>
      <c r="E1537" s="28" t="s">
        <v>1734</v>
      </c>
    </row>
    <row r="1538" spans="1:5" x14ac:dyDescent="0.35">
      <c r="A1538" s="28">
        <v>26</v>
      </c>
      <c r="B1538" s="28" t="s">
        <v>1670</v>
      </c>
      <c r="C1538" s="28" t="s">
        <v>435</v>
      </c>
      <c r="D1538" s="28">
        <v>2606507</v>
      </c>
      <c r="E1538" s="28" t="s">
        <v>1735</v>
      </c>
    </row>
    <row r="1539" spans="1:5" x14ac:dyDescent="0.35">
      <c r="A1539" s="28">
        <v>26</v>
      </c>
      <c r="B1539" s="28" t="s">
        <v>1670</v>
      </c>
      <c r="C1539" s="28" t="s">
        <v>435</v>
      </c>
      <c r="D1539" s="28">
        <v>2606606</v>
      </c>
      <c r="E1539" s="28" t="s">
        <v>1736</v>
      </c>
    </row>
    <row r="1540" spans="1:5" x14ac:dyDescent="0.35">
      <c r="A1540" s="28">
        <v>26</v>
      </c>
      <c r="B1540" s="28" t="s">
        <v>1670</v>
      </c>
      <c r="C1540" s="28" t="s">
        <v>435</v>
      </c>
      <c r="D1540" s="28">
        <v>2606705</v>
      </c>
      <c r="E1540" s="28" t="s">
        <v>1737</v>
      </c>
    </row>
    <row r="1541" spans="1:5" x14ac:dyDescent="0.35">
      <c r="A1541" s="28">
        <v>26</v>
      </c>
      <c r="B1541" s="28" t="s">
        <v>1670</v>
      </c>
      <c r="C1541" s="28" t="s">
        <v>435</v>
      </c>
      <c r="D1541" s="28">
        <v>2606804</v>
      </c>
      <c r="E1541" s="28" t="s">
        <v>1738</v>
      </c>
    </row>
    <row r="1542" spans="1:5" x14ac:dyDescent="0.35">
      <c r="A1542" s="28">
        <v>26</v>
      </c>
      <c r="B1542" s="28" t="s">
        <v>1670</v>
      </c>
      <c r="C1542" s="28" t="s">
        <v>435</v>
      </c>
      <c r="D1542" s="28">
        <v>2606903</v>
      </c>
      <c r="E1542" s="28" t="s">
        <v>1739</v>
      </c>
    </row>
    <row r="1543" spans="1:5" x14ac:dyDescent="0.35">
      <c r="A1543" s="28">
        <v>26</v>
      </c>
      <c r="B1543" s="28" t="s">
        <v>1670</v>
      </c>
      <c r="C1543" s="28" t="s">
        <v>435</v>
      </c>
      <c r="D1543" s="28">
        <v>2607000</v>
      </c>
      <c r="E1543" s="28" t="s">
        <v>1740</v>
      </c>
    </row>
    <row r="1544" spans="1:5" x14ac:dyDescent="0.35">
      <c r="A1544" s="28">
        <v>26</v>
      </c>
      <c r="B1544" s="28" t="s">
        <v>1670</v>
      </c>
      <c r="C1544" s="28" t="s">
        <v>435</v>
      </c>
      <c r="D1544" s="28">
        <v>2607109</v>
      </c>
      <c r="E1544" s="28" t="s">
        <v>1741</v>
      </c>
    </row>
    <row r="1545" spans="1:5" x14ac:dyDescent="0.35">
      <c r="A1545" s="28">
        <v>26</v>
      </c>
      <c r="B1545" s="28" t="s">
        <v>1670</v>
      </c>
      <c r="C1545" s="28" t="s">
        <v>435</v>
      </c>
      <c r="D1545" s="28">
        <v>2607208</v>
      </c>
      <c r="E1545" s="28" t="s">
        <v>1742</v>
      </c>
    </row>
    <row r="1546" spans="1:5" x14ac:dyDescent="0.35">
      <c r="A1546" s="28">
        <v>26</v>
      </c>
      <c r="B1546" s="28" t="s">
        <v>1670</v>
      </c>
      <c r="C1546" s="28" t="s">
        <v>435</v>
      </c>
      <c r="D1546" s="28">
        <v>2607307</v>
      </c>
      <c r="E1546" s="28" t="s">
        <v>1743</v>
      </c>
    </row>
    <row r="1547" spans="1:5" x14ac:dyDescent="0.35">
      <c r="A1547" s="28">
        <v>26</v>
      </c>
      <c r="B1547" s="28" t="s">
        <v>1670</v>
      </c>
      <c r="C1547" s="28" t="s">
        <v>435</v>
      </c>
      <c r="D1547" s="28">
        <v>2607406</v>
      </c>
      <c r="E1547" s="28" t="s">
        <v>1744</v>
      </c>
    </row>
    <row r="1548" spans="1:5" x14ac:dyDescent="0.35">
      <c r="A1548" s="28">
        <v>26</v>
      </c>
      <c r="B1548" s="28" t="s">
        <v>1670</v>
      </c>
      <c r="C1548" s="28" t="s">
        <v>435</v>
      </c>
      <c r="D1548" s="28">
        <v>2607505</v>
      </c>
      <c r="E1548" s="28" t="s">
        <v>1745</v>
      </c>
    </row>
    <row r="1549" spans="1:5" x14ac:dyDescent="0.35">
      <c r="A1549" s="28">
        <v>26</v>
      </c>
      <c r="B1549" s="28" t="s">
        <v>1670</v>
      </c>
      <c r="C1549" s="28" t="s">
        <v>435</v>
      </c>
      <c r="D1549" s="28">
        <v>2607604</v>
      </c>
      <c r="E1549" s="28" t="s">
        <v>1746</v>
      </c>
    </row>
    <row r="1550" spans="1:5" x14ac:dyDescent="0.35">
      <c r="A1550" s="28">
        <v>26</v>
      </c>
      <c r="B1550" s="28" t="s">
        <v>1670</v>
      </c>
      <c r="C1550" s="28" t="s">
        <v>435</v>
      </c>
      <c r="D1550" s="28">
        <v>2607653</v>
      </c>
      <c r="E1550" s="28" t="s">
        <v>1747</v>
      </c>
    </row>
    <row r="1551" spans="1:5" x14ac:dyDescent="0.35">
      <c r="A1551" s="28">
        <v>26</v>
      </c>
      <c r="B1551" s="28" t="s">
        <v>1670</v>
      </c>
      <c r="C1551" s="28" t="s">
        <v>435</v>
      </c>
      <c r="D1551" s="28">
        <v>2607703</v>
      </c>
      <c r="E1551" s="28" t="s">
        <v>1748</v>
      </c>
    </row>
    <row r="1552" spans="1:5" x14ac:dyDescent="0.35">
      <c r="A1552" s="28">
        <v>26</v>
      </c>
      <c r="B1552" s="28" t="s">
        <v>1670</v>
      </c>
      <c r="C1552" s="28" t="s">
        <v>435</v>
      </c>
      <c r="D1552" s="28">
        <v>2607752</v>
      </c>
      <c r="E1552" s="28" t="s">
        <v>1749</v>
      </c>
    </row>
    <row r="1553" spans="1:5" x14ac:dyDescent="0.35">
      <c r="A1553" s="28">
        <v>26</v>
      </c>
      <c r="B1553" s="28" t="s">
        <v>1670</v>
      </c>
      <c r="C1553" s="28" t="s">
        <v>435</v>
      </c>
      <c r="D1553" s="28">
        <v>2607802</v>
      </c>
      <c r="E1553" s="28" t="s">
        <v>1750</v>
      </c>
    </row>
    <row r="1554" spans="1:5" x14ac:dyDescent="0.35">
      <c r="A1554" s="28">
        <v>26</v>
      </c>
      <c r="B1554" s="28" t="s">
        <v>1670</v>
      </c>
      <c r="C1554" s="28" t="s">
        <v>435</v>
      </c>
      <c r="D1554" s="28">
        <v>2607901</v>
      </c>
      <c r="E1554" s="28" t="s">
        <v>1751</v>
      </c>
    </row>
    <row r="1555" spans="1:5" x14ac:dyDescent="0.35">
      <c r="A1555" s="28">
        <v>26</v>
      </c>
      <c r="B1555" s="28" t="s">
        <v>1670</v>
      </c>
      <c r="C1555" s="28" t="s">
        <v>435</v>
      </c>
      <c r="D1555" s="28">
        <v>2607950</v>
      </c>
      <c r="E1555" s="28" t="s">
        <v>1752</v>
      </c>
    </row>
    <row r="1556" spans="1:5" x14ac:dyDescent="0.35">
      <c r="A1556" s="28">
        <v>26</v>
      </c>
      <c r="B1556" s="28" t="s">
        <v>1670</v>
      </c>
      <c r="C1556" s="28" t="s">
        <v>435</v>
      </c>
      <c r="D1556" s="28">
        <v>2608008</v>
      </c>
      <c r="E1556" s="28" t="s">
        <v>1753</v>
      </c>
    </row>
    <row r="1557" spans="1:5" x14ac:dyDescent="0.35">
      <c r="A1557" s="28">
        <v>26</v>
      </c>
      <c r="B1557" s="28" t="s">
        <v>1670</v>
      </c>
      <c r="C1557" s="28" t="s">
        <v>435</v>
      </c>
      <c r="D1557" s="28">
        <v>2608057</v>
      </c>
      <c r="E1557" s="28" t="s">
        <v>998</v>
      </c>
    </row>
    <row r="1558" spans="1:5" x14ac:dyDescent="0.35">
      <c r="A1558" s="28">
        <v>26</v>
      </c>
      <c r="B1558" s="28" t="s">
        <v>1670</v>
      </c>
      <c r="C1558" s="28" t="s">
        <v>435</v>
      </c>
      <c r="D1558" s="28">
        <v>2608107</v>
      </c>
      <c r="E1558" s="28" t="s">
        <v>1754</v>
      </c>
    </row>
    <row r="1559" spans="1:5" x14ac:dyDescent="0.35">
      <c r="A1559" s="28">
        <v>26</v>
      </c>
      <c r="B1559" s="28" t="s">
        <v>1670</v>
      </c>
      <c r="C1559" s="28" t="s">
        <v>435</v>
      </c>
      <c r="D1559" s="28">
        <v>2608206</v>
      </c>
      <c r="E1559" s="28" t="s">
        <v>1755</v>
      </c>
    </row>
    <row r="1560" spans="1:5" x14ac:dyDescent="0.35">
      <c r="A1560" s="28">
        <v>26</v>
      </c>
      <c r="B1560" s="28" t="s">
        <v>1670</v>
      </c>
      <c r="C1560" s="28" t="s">
        <v>435</v>
      </c>
      <c r="D1560" s="28">
        <v>2608255</v>
      </c>
      <c r="E1560" s="28" t="s">
        <v>1756</v>
      </c>
    </row>
    <row r="1561" spans="1:5" x14ac:dyDescent="0.35">
      <c r="A1561" s="28">
        <v>26</v>
      </c>
      <c r="B1561" s="28" t="s">
        <v>1670</v>
      </c>
      <c r="C1561" s="28" t="s">
        <v>435</v>
      </c>
      <c r="D1561" s="28">
        <v>2608305</v>
      </c>
      <c r="E1561" s="28" t="s">
        <v>1757</v>
      </c>
    </row>
    <row r="1562" spans="1:5" x14ac:dyDescent="0.35">
      <c r="A1562" s="28">
        <v>26</v>
      </c>
      <c r="B1562" s="28" t="s">
        <v>1670</v>
      </c>
      <c r="C1562" s="28" t="s">
        <v>435</v>
      </c>
      <c r="D1562" s="28">
        <v>2608404</v>
      </c>
      <c r="E1562" s="28" t="s">
        <v>280</v>
      </c>
    </row>
    <row r="1563" spans="1:5" x14ac:dyDescent="0.35">
      <c r="A1563" s="28">
        <v>26</v>
      </c>
      <c r="B1563" s="28" t="s">
        <v>1670</v>
      </c>
      <c r="C1563" s="28" t="s">
        <v>435</v>
      </c>
      <c r="D1563" s="28">
        <v>2608453</v>
      </c>
      <c r="E1563" s="28" t="s">
        <v>1758</v>
      </c>
    </row>
    <row r="1564" spans="1:5" x14ac:dyDescent="0.35">
      <c r="A1564" s="28">
        <v>26</v>
      </c>
      <c r="B1564" s="28" t="s">
        <v>1670</v>
      </c>
      <c r="C1564" s="28" t="s">
        <v>435</v>
      </c>
      <c r="D1564" s="28">
        <v>2608503</v>
      </c>
      <c r="E1564" s="28" t="s">
        <v>1759</v>
      </c>
    </row>
    <row r="1565" spans="1:5" x14ac:dyDescent="0.35">
      <c r="A1565" s="28">
        <v>26</v>
      </c>
      <c r="B1565" s="28" t="s">
        <v>1670</v>
      </c>
      <c r="C1565" s="28" t="s">
        <v>435</v>
      </c>
      <c r="D1565" s="28">
        <v>2608602</v>
      </c>
      <c r="E1565" s="28" t="s">
        <v>1760</v>
      </c>
    </row>
    <row r="1566" spans="1:5" x14ac:dyDescent="0.35">
      <c r="A1566" s="28">
        <v>26</v>
      </c>
      <c r="B1566" s="28" t="s">
        <v>1670</v>
      </c>
      <c r="C1566" s="28" t="s">
        <v>435</v>
      </c>
      <c r="D1566" s="28">
        <v>2608701</v>
      </c>
      <c r="E1566" s="28" t="s">
        <v>1761</v>
      </c>
    </row>
    <row r="1567" spans="1:5" x14ac:dyDescent="0.35">
      <c r="A1567" s="28">
        <v>26</v>
      </c>
      <c r="B1567" s="28" t="s">
        <v>1670</v>
      </c>
      <c r="C1567" s="28" t="s">
        <v>435</v>
      </c>
      <c r="D1567" s="28">
        <v>2608750</v>
      </c>
      <c r="E1567" s="28" t="s">
        <v>1762</v>
      </c>
    </row>
    <row r="1568" spans="1:5" x14ac:dyDescent="0.35">
      <c r="A1568" s="28">
        <v>26</v>
      </c>
      <c r="B1568" s="28" t="s">
        <v>1670</v>
      </c>
      <c r="C1568" s="28" t="s">
        <v>435</v>
      </c>
      <c r="D1568" s="28">
        <v>2608800</v>
      </c>
      <c r="E1568" s="28" t="s">
        <v>1763</v>
      </c>
    </row>
    <row r="1569" spans="1:5" x14ac:dyDescent="0.35">
      <c r="A1569" s="28">
        <v>26</v>
      </c>
      <c r="B1569" s="28" t="s">
        <v>1670</v>
      </c>
      <c r="C1569" s="28" t="s">
        <v>435</v>
      </c>
      <c r="D1569" s="28">
        <v>2608909</v>
      </c>
      <c r="E1569" s="28" t="s">
        <v>1764</v>
      </c>
    </row>
    <row r="1570" spans="1:5" x14ac:dyDescent="0.35">
      <c r="A1570" s="28">
        <v>26</v>
      </c>
      <c r="B1570" s="28" t="s">
        <v>1670</v>
      </c>
      <c r="C1570" s="28" t="s">
        <v>435</v>
      </c>
      <c r="D1570" s="28">
        <v>2609006</v>
      </c>
      <c r="E1570" s="28" t="s">
        <v>1765</v>
      </c>
    </row>
    <row r="1571" spans="1:5" x14ac:dyDescent="0.35">
      <c r="A1571" s="28">
        <v>26</v>
      </c>
      <c r="B1571" s="28" t="s">
        <v>1670</v>
      </c>
      <c r="C1571" s="28" t="s">
        <v>435</v>
      </c>
      <c r="D1571" s="28">
        <v>2609105</v>
      </c>
      <c r="E1571" s="28" t="s">
        <v>1766</v>
      </c>
    </row>
    <row r="1572" spans="1:5" x14ac:dyDescent="0.35">
      <c r="A1572" s="28">
        <v>26</v>
      </c>
      <c r="B1572" s="28" t="s">
        <v>1670</v>
      </c>
      <c r="C1572" s="28" t="s">
        <v>435</v>
      </c>
      <c r="D1572" s="28">
        <v>2609154</v>
      </c>
      <c r="E1572" s="28" t="s">
        <v>1767</v>
      </c>
    </row>
    <row r="1573" spans="1:5" x14ac:dyDescent="0.35">
      <c r="A1573" s="28">
        <v>26</v>
      </c>
      <c r="B1573" s="28" t="s">
        <v>1670</v>
      </c>
      <c r="C1573" s="28" t="s">
        <v>435</v>
      </c>
      <c r="D1573" s="28">
        <v>2609204</v>
      </c>
      <c r="E1573" s="28" t="s">
        <v>1768</v>
      </c>
    </row>
    <row r="1574" spans="1:5" x14ac:dyDescent="0.35">
      <c r="A1574" s="28">
        <v>26</v>
      </c>
      <c r="B1574" s="28" t="s">
        <v>1670</v>
      </c>
      <c r="C1574" s="28" t="s">
        <v>435</v>
      </c>
      <c r="D1574" s="28">
        <v>2609303</v>
      </c>
      <c r="E1574" s="28" t="s">
        <v>1769</v>
      </c>
    </row>
    <row r="1575" spans="1:5" x14ac:dyDescent="0.35">
      <c r="A1575" s="28">
        <v>26</v>
      </c>
      <c r="B1575" s="28" t="s">
        <v>1670</v>
      </c>
      <c r="C1575" s="28" t="s">
        <v>435</v>
      </c>
      <c r="D1575" s="28">
        <v>2609402</v>
      </c>
      <c r="E1575" s="28" t="s">
        <v>1770</v>
      </c>
    </row>
    <row r="1576" spans="1:5" x14ac:dyDescent="0.35">
      <c r="A1576" s="28">
        <v>26</v>
      </c>
      <c r="B1576" s="28" t="s">
        <v>1670</v>
      </c>
      <c r="C1576" s="28" t="s">
        <v>435</v>
      </c>
      <c r="D1576" s="28">
        <v>2609501</v>
      </c>
      <c r="E1576" s="28" t="s">
        <v>1771</v>
      </c>
    </row>
    <row r="1577" spans="1:5" x14ac:dyDescent="0.35">
      <c r="A1577" s="28">
        <v>26</v>
      </c>
      <c r="B1577" s="28" t="s">
        <v>1670</v>
      </c>
      <c r="C1577" s="28" t="s">
        <v>435</v>
      </c>
      <c r="D1577" s="28">
        <v>2609600</v>
      </c>
      <c r="E1577" s="28" t="s">
        <v>1772</v>
      </c>
    </row>
    <row r="1578" spans="1:5" x14ac:dyDescent="0.35">
      <c r="A1578" s="28">
        <v>26</v>
      </c>
      <c r="B1578" s="28" t="s">
        <v>1670</v>
      </c>
      <c r="C1578" s="28" t="s">
        <v>435</v>
      </c>
      <c r="D1578" s="28">
        <v>2609709</v>
      </c>
      <c r="E1578" s="28" t="s">
        <v>1773</v>
      </c>
    </row>
    <row r="1579" spans="1:5" x14ac:dyDescent="0.35">
      <c r="A1579" s="28">
        <v>26</v>
      </c>
      <c r="B1579" s="28" t="s">
        <v>1670</v>
      </c>
      <c r="C1579" s="28" t="s">
        <v>435</v>
      </c>
      <c r="D1579" s="28">
        <v>2609808</v>
      </c>
      <c r="E1579" s="28" t="s">
        <v>1774</v>
      </c>
    </row>
    <row r="1580" spans="1:5" x14ac:dyDescent="0.35">
      <c r="A1580" s="28">
        <v>26</v>
      </c>
      <c r="B1580" s="28" t="s">
        <v>1670</v>
      </c>
      <c r="C1580" s="28" t="s">
        <v>435</v>
      </c>
      <c r="D1580" s="28">
        <v>2609907</v>
      </c>
      <c r="E1580" s="28" t="s">
        <v>1775</v>
      </c>
    </row>
    <row r="1581" spans="1:5" x14ac:dyDescent="0.35">
      <c r="A1581" s="28">
        <v>26</v>
      </c>
      <c r="B1581" s="28" t="s">
        <v>1670</v>
      </c>
      <c r="C1581" s="28" t="s">
        <v>435</v>
      </c>
      <c r="D1581" s="28">
        <v>2610004</v>
      </c>
      <c r="E1581" s="28" t="s">
        <v>1776</v>
      </c>
    </row>
    <row r="1582" spans="1:5" x14ac:dyDescent="0.35">
      <c r="A1582" s="28">
        <v>26</v>
      </c>
      <c r="B1582" s="28" t="s">
        <v>1670</v>
      </c>
      <c r="C1582" s="28" t="s">
        <v>435</v>
      </c>
      <c r="D1582" s="28">
        <v>2610103</v>
      </c>
      <c r="E1582" s="28" t="s">
        <v>1777</v>
      </c>
    </row>
    <row r="1583" spans="1:5" x14ac:dyDescent="0.35">
      <c r="A1583" s="28">
        <v>26</v>
      </c>
      <c r="B1583" s="28" t="s">
        <v>1670</v>
      </c>
      <c r="C1583" s="28" t="s">
        <v>435</v>
      </c>
      <c r="D1583" s="28">
        <v>2610202</v>
      </c>
      <c r="E1583" s="28" t="s">
        <v>1778</v>
      </c>
    </row>
    <row r="1584" spans="1:5" x14ac:dyDescent="0.35">
      <c r="A1584" s="28">
        <v>26</v>
      </c>
      <c r="B1584" s="28" t="s">
        <v>1670</v>
      </c>
      <c r="C1584" s="28" t="s">
        <v>435</v>
      </c>
      <c r="D1584" s="28">
        <v>2610301</v>
      </c>
      <c r="E1584" s="28" t="s">
        <v>1779</v>
      </c>
    </row>
    <row r="1585" spans="1:5" x14ac:dyDescent="0.35">
      <c r="A1585" s="28">
        <v>26</v>
      </c>
      <c r="B1585" s="28" t="s">
        <v>1670</v>
      </c>
      <c r="C1585" s="28" t="s">
        <v>435</v>
      </c>
      <c r="D1585" s="28">
        <v>2610400</v>
      </c>
      <c r="E1585" s="28" t="s">
        <v>1341</v>
      </c>
    </row>
    <row r="1586" spans="1:5" x14ac:dyDescent="0.35">
      <c r="A1586" s="28">
        <v>26</v>
      </c>
      <c r="B1586" s="28" t="s">
        <v>1670</v>
      </c>
      <c r="C1586" s="28" t="s">
        <v>435</v>
      </c>
      <c r="D1586" s="28">
        <v>2610509</v>
      </c>
      <c r="E1586" s="28" t="s">
        <v>1780</v>
      </c>
    </row>
    <row r="1587" spans="1:5" x14ac:dyDescent="0.35">
      <c r="A1587" s="28">
        <v>26</v>
      </c>
      <c r="B1587" s="28" t="s">
        <v>1670</v>
      </c>
      <c r="C1587" s="28" t="s">
        <v>435</v>
      </c>
      <c r="D1587" s="28">
        <v>2610608</v>
      </c>
      <c r="E1587" s="28" t="s">
        <v>1781</v>
      </c>
    </row>
    <row r="1588" spans="1:5" x14ac:dyDescent="0.35">
      <c r="A1588" s="28">
        <v>26</v>
      </c>
      <c r="B1588" s="28" t="s">
        <v>1670</v>
      </c>
      <c r="C1588" s="28" t="s">
        <v>435</v>
      </c>
      <c r="D1588" s="28">
        <v>2610707</v>
      </c>
      <c r="E1588" s="28" t="s">
        <v>1594</v>
      </c>
    </row>
    <row r="1589" spans="1:5" x14ac:dyDescent="0.35">
      <c r="A1589" s="28">
        <v>26</v>
      </c>
      <c r="B1589" s="28" t="s">
        <v>1670</v>
      </c>
      <c r="C1589" s="28" t="s">
        <v>435</v>
      </c>
      <c r="D1589" s="28">
        <v>2610806</v>
      </c>
      <c r="E1589" s="28" t="s">
        <v>1782</v>
      </c>
    </row>
    <row r="1590" spans="1:5" x14ac:dyDescent="0.35">
      <c r="A1590" s="28">
        <v>26</v>
      </c>
      <c r="B1590" s="28" t="s">
        <v>1670</v>
      </c>
      <c r="C1590" s="28" t="s">
        <v>435</v>
      </c>
      <c r="D1590" s="28">
        <v>2610905</v>
      </c>
      <c r="E1590" s="28" t="s">
        <v>1783</v>
      </c>
    </row>
    <row r="1591" spans="1:5" x14ac:dyDescent="0.35">
      <c r="A1591" s="28">
        <v>26</v>
      </c>
      <c r="B1591" s="28" t="s">
        <v>1670</v>
      </c>
      <c r="C1591" s="28" t="s">
        <v>435</v>
      </c>
      <c r="D1591" s="28">
        <v>2611002</v>
      </c>
      <c r="E1591" s="28" t="s">
        <v>1784</v>
      </c>
    </row>
    <row r="1592" spans="1:5" x14ac:dyDescent="0.35">
      <c r="A1592" s="28">
        <v>26</v>
      </c>
      <c r="B1592" s="28" t="s">
        <v>1670</v>
      </c>
      <c r="C1592" s="28" t="s">
        <v>435</v>
      </c>
      <c r="D1592" s="28">
        <v>2611101</v>
      </c>
      <c r="E1592" s="28" t="s">
        <v>1785</v>
      </c>
    </row>
    <row r="1593" spans="1:5" x14ac:dyDescent="0.35">
      <c r="A1593" s="28">
        <v>26</v>
      </c>
      <c r="B1593" s="28" t="s">
        <v>1670</v>
      </c>
      <c r="C1593" s="28" t="s">
        <v>435</v>
      </c>
      <c r="D1593" s="28">
        <v>2611200</v>
      </c>
      <c r="E1593" s="28" t="s">
        <v>1786</v>
      </c>
    </row>
    <row r="1594" spans="1:5" x14ac:dyDescent="0.35">
      <c r="A1594" s="28">
        <v>26</v>
      </c>
      <c r="B1594" s="28" t="s">
        <v>1670</v>
      </c>
      <c r="C1594" s="28" t="s">
        <v>435</v>
      </c>
      <c r="D1594" s="28">
        <v>2611309</v>
      </c>
      <c r="E1594" s="28" t="s">
        <v>1787</v>
      </c>
    </row>
    <row r="1595" spans="1:5" x14ac:dyDescent="0.35">
      <c r="A1595" s="28">
        <v>26</v>
      </c>
      <c r="B1595" s="28" t="s">
        <v>1670</v>
      </c>
      <c r="C1595" s="28" t="s">
        <v>435</v>
      </c>
      <c r="D1595" s="28">
        <v>2611408</v>
      </c>
      <c r="E1595" s="28" t="s">
        <v>706</v>
      </c>
    </row>
    <row r="1596" spans="1:5" x14ac:dyDescent="0.35">
      <c r="A1596" s="28">
        <v>26</v>
      </c>
      <c r="B1596" s="28" t="s">
        <v>1670</v>
      </c>
      <c r="C1596" s="28" t="s">
        <v>435</v>
      </c>
      <c r="D1596" s="28">
        <v>2611507</v>
      </c>
      <c r="E1596" s="28" t="s">
        <v>1788</v>
      </c>
    </row>
    <row r="1597" spans="1:5" x14ac:dyDescent="0.35">
      <c r="A1597" s="28">
        <v>26</v>
      </c>
      <c r="B1597" s="28" t="s">
        <v>1670</v>
      </c>
      <c r="C1597" s="28" t="s">
        <v>435</v>
      </c>
      <c r="D1597" s="28">
        <v>2611533</v>
      </c>
      <c r="E1597" s="28" t="s">
        <v>1610</v>
      </c>
    </row>
    <row r="1598" spans="1:5" x14ac:dyDescent="0.35">
      <c r="A1598" s="28">
        <v>26</v>
      </c>
      <c r="B1598" s="28" t="s">
        <v>1670</v>
      </c>
      <c r="C1598" s="28" t="s">
        <v>435</v>
      </c>
      <c r="D1598" s="28">
        <v>2611606</v>
      </c>
      <c r="E1598" s="28" t="s">
        <v>1789</v>
      </c>
    </row>
    <row r="1599" spans="1:5" x14ac:dyDescent="0.35">
      <c r="A1599" s="28">
        <v>26</v>
      </c>
      <c r="B1599" s="28" t="s">
        <v>1670</v>
      </c>
      <c r="C1599" s="28" t="s">
        <v>435</v>
      </c>
      <c r="D1599" s="28">
        <v>2611705</v>
      </c>
      <c r="E1599" s="28" t="s">
        <v>1790</v>
      </c>
    </row>
    <row r="1600" spans="1:5" x14ac:dyDescent="0.35">
      <c r="A1600" s="28">
        <v>26</v>
      </c>
      <c r="B1600" s="28" t="s">
        <v>1670</v>
      </c>
      <c r="C1600" s="28" t="s">
        <v>435</v>
      </c>
      <c r="D1600" s="28">
        <v>2611804</v>
      </c>
      <c r="E1600" s="28" t="s">
        <v>1791</v>
      </c>
    </row>
    <row r="1601" spans="1:5" x14ac:dyDescent="0.35">
      <c r="A1601" s="28">
        <v>26</v>
      </c>
      <c r="B1601" s="28" t="s">
        <v>1670</v>
      </c>
      <c r="C1601" s="28" t="s">
        <v>435</v>
      </c>
      <c r="D1601" s="28">
        <v>2611903</v>
      </c>
      <c r="E1601" s="28" t="s">
        <v>1792</v>
      </c>
    </row>
    <row r="1602" spans="1:5" x14ac:dyDescent="0.35">
      <c r="A1602" s="28">
        <v>26</v>
      </c>
      <c r="B1602" s="28" t="s">
        <v>1670</v>
      </c>
      <c r="C1602" s="28" t="s">
        <v>435</v>
      </c>
      <c r="D1602" s="28">
        <v>2612000</v>
      </c>
      <c r="E1602" s="28" t="s">
        <v>1793</v>
      </c>
    </row>
    <row r="1603" spans="1:5" x14ac:dyDescent="0.35">
      <c r="A1603" s="28">
        <v>26</v>
      </c>
      <c r="B1603" s="28" t="s">
        <v>1670</v>
      </c>
      <c r="C1603" s="28" t="s">
        <v>435</v>
      </c>
      <c r="D1603" s="28">
        <v>2612109</v>
      </c>
      <c r="E1603" s="28" t="s">
        <v>1618</v>
      </c>
    </row>
    <row r="1604" spans="1:5" x14ac:dyDescent="0.35">
      <c r="A1604" s="28">
        <v>26</v>
      </c>
      <c r="B1604" s="28" t="s">
        <v>1670</v>
      </c>
      <c r="C1604" s="28" t="s">
        <v>435</v>
      </c>
      <c r="D1604" s="28">
        <v>2612208</v>
      </c>
      <c r="E1604" s="28" t="s">
        <v>1794</v>
      </c>
    </row>
    <row r="1605" spans="1:5" x14ac:dyDescent="0.35">
      <c r="A1605" s="28">
        <v>26</v>
      </c>
      <c r="B1605" s="28" t="s">
        <v>1670</v>
      </c>
      <c r="C1605" s="28" t="s">
        <v>435</v>
      </c>
      <c r="D1605" s="28">
        <v>2612307</v>
      </c>
      <c r="E1605" s="28" t="s">
        <v>1795</v>
      </c>
    </row>
    <row r="1606" spans="1:5" x14ac:dyDescent="0.35">
      <c r="A1606" s="28">
        <v>26</v>
      </c>
      <c r="B1606" s="28" t="s">
        <v>1670</v>
      </c>
      <c r="C1606" s="28" t="s">
        <v>435</v>
      </c>
      <c r="D1606" s="28">
        <v>2612406</v>
      </c>
      <c r="E1606" s="28" t="s">
        <v>1796</v>
      </c>
    </row>
    <row r="1607" spans="1:5" x14ac:dyDescent="0.35">
      <c r="A1607" s="28">
        <v>26</v>
      </c>
      <c r="B1607" s="28" t="s">
        <v>1670</v>
      </c>
      <c r="C1607" s="28" t="s">
        <v>435</v>
      </c>
      <c r="D1607" s="28">
        <v>2612455</v>
      </c>
      <c r="E1607" s="28" t="s">
        <v>1425</v>
      </c>
    </row>
    <row r="1608" spans="1:5" x14ac:dyDescent="0.35">
      <c r="A1608" s="28">
        <v>26</v>
      </c>
      <c r="B1608" s="28" t="s">
        <v>1670</v>
      </c>
      <c r="C1608" s="28" t="s">
        <v>435</v>
      </c>
      <c r="D1608" s="28">
        <v>2612471</v>
      </c>
      <c r="E1608" s="28" t="s">
        <v>1797</v>
      </c>
    </row>
    <row r="1609" spans="1:5" x14ac:dyDescent="0.35">
      <c r="A1609" s="28">
        <v>26</v>
      </c>
      <c r="B1609" s="28" t="s">
        <v>1670</v>
      </c>
      <c r="C1609" s="28" t="s">
        <v>435</v>
      </c>
      <c r="D1609" s="28">
        <v>2612505</v>
      </c>
      <c r="E1609" s="28" t="s">
        <v>1798</v>
      </c>
    </row>
    <row r="1610" spans="1:5" x14ac:dyDescent="0.35">
      <c r="A1610" s="28">
        <v>26</v>
      </c>
      <c r="B1610" s="28" t="s">
        <v>1670</v>
      </c>
      <c r="C1610" s="28" t="s">
        <v>435</v>
      </c>
      <c r="D1610" s="28">
        <v>2612554</v>
      </c>
      <c r="E1610" s="28" t="s">
        <v>345</v>
      </c>
    </row>
    <row r="1611" spans="1:5" x14ac:dyDescent="0.35">
      <c r="A1611" s="28">
        <v>26</v>
      </c>
      <c r="B1611" s="28" t="s">
        <v>1670</v>
      </c>
      <c r="C1611" s="28" t="s">
        <v>435</v>
      </c>
      <c r="D1611" s="28">
        <v>2612604</v>
      </c>
      <c r="E1611" s="28" t="s">
        <v>1799</v>
      </c>
    </row>
    <row r="1612" spans="1:5" x14ac:dyDescent="0.35">
      <c r="A1612" s="28">
        <v>26</v>
      </c>
      <c r="B1612" s="28" t="s">
        <v>1670</v>
      </c>
      <c r="C1612" s="28" t="s">
        <v>435</v>
      </c>
      <c r="D1612" s="28">
        <v>2612703</v>
      </c>
      <c r="E1612" s="28" t="s">
        <v>1800</v>
      </c>
    </row>
    <row r="1613" spans="1:5" x14ac:dyDescent="0.35">
      <c r="A1613" s="28">
        <v>26</v>
      </c>
      <c r="B1613" s="28" t="s">
        <v>1670</v>
      </c>
      <c r="C1613" s="28" t="s">
        <v>435</v>
      </c>
      <c r="D1613" s="28">
        <v>2612802</v>
      </c>
      <c r="E1613" s="28" t="s">
        <v>1801</v>
      </c>
    </row>
    <row r="1614" spans="1:5" x14ac:dyDescent="0.35">
      <c r="A1614" s="28">
        <v>26</v>
      </c>
      <c r="B1614" s="28" t="s">
        <v>1670</v>
      </c>
      <c r="C1614" s="28" t="s">
        <v>435</v>
      </c>
      <c r="D1614" s="28">
        <v>2612901</v>
      </c>
      <c r="E1614" s="28" t="s">
        <v>1802</v>
      </c>
    </row>
    <row r="1615" spans="1:5" x14ac:dyDescent="0.35">
      <c r="A1615" s="28">
        <v>26</v>
      </c>
      <c r="B1615" s="28" t="s">
        <v>1670</v>
      </c>
      <c r="C1615" s="28" t="s">
        <v>435</v>
      </c>
      <c r="D1615" s="28">
        <v>2613008</v>
      </c>
      <c r="E1615" s="28" t="s">
        <v>1803</v>
      </c>
    </row>
    <row r="1616" spans="1:5" x14ac:dyDescent="0.35">
      <c r="A1616" s="28">
        <v>26</v>
      </c>
      <c r="B1616" s="28" t="s">
        <v>1670</v>
      </c>
      <c r="C1616" s="28" t="s">
        <v>435</v>
      </c>
      <c r="D1616" s="28">
        <v>2613107</v>
      </c>
      <c r="E1616" s="28" t="s">
        <v>1804</v>
      </c>
    </row>
    <row r="1617" spans="1:5" x14ac:dyDescent="0.35">
      <c r="A1617" s="28">
        <v>26</v>
      </c>
      <c r="B1617" s="28" t="s">
        <v>1670</v>
      </c>
      <c r="C1617" s="28" t="s">
        <v>435</v>
      </c>
      <c r="D1617" s="28">
        <v>2613206</v>
      </c>
      <c r="E1617" s="28" t="s">
        <v>1805</v>
      </c>
    </row>
    <row r="1618" spans="1:5" x14ac:dyDescent="0.35">
      <c r="A1618" s="28">
        <v>26</v>
      </c>
      <c r="B1618" s="28" t="s">
        <v>1670</v>
      </c>
      <c r="C1618" s="28" t="s">
        <v>435</v>
      </c>
      <c r="D1618" s="28">
        <v>2613305</v>
      </c>
      <c r="E1618" s="28" t="s">
        <v>1806</v>
      </c>
    </row>
    <row r="1619" spans="1:5" x14ac:dyDescent="0.35">
      <c r="A1619" s="28">
        <v>26</v>
      </c>
      <c r="B1619" s="28" t="s">
        <v>1670</v>
      </c>
      <c r="C1619" s="28" t="s">
        <v>435</v>
      </c>
      <c r="D1619" s="28">
        <v>2613404</v>
      </c>
      <c r="E1619" s="28" t="s">
        <v>1807</v>
      </c>
    </row>
    <row r="1620" spans="1:5" x14ac:dyDescent="0.35">
      <c r="A1620" s="28">
        <v>26</v>
      </c>
      <c r="B1620" s="28" t="s">
        <v>1670</v>
      </c>
      <c r="C1620" s="28" t="s">
        <v>435</v>
      </c>
      <c r="D1620" s="28">
        <v>2613503</v>
      </c>
      <c r="E1620" s="28" t="s">
        <v>1808</v>
      </c>
    </row>
    <row r="1621" spans="1:5" x14ac:dyDescent="0.35">
      <c r="A1621" s="28">
        <v>26</v>
      </c>
      <c r="B1621" s="28" t="s">
        <v>1670</v>
      </c>
      <c r="C1621" s="28" t="s">
        <v>435</v>
      </c>
      <c r="D1621" s="28">
        <v>2613602</v>
      </c>
      <c r="E1621" s="28" t="s">
        <v>1809</v>
      </c>
    </row>
    <row r="1622" spans="1:5" x14ac:dyDescent="0.35">
      <c r="A1622" s="28">
        <v>26</v>
      </c>
      <c r="B1622" s="28" t="s">
        <v>1670</v>
      </c>
      <c r="C1622" s="28" t="s">
        <v>435</v>
      </c>
      <c r="D1622" s="28">
        <v>2613701</v>
      </c>
      <c r="E1622" s="28" t="s">
        <v>1810</v>
      </c>
    </row>
    <row r="1623" spans="1:5" x14ac:dyDescent="0.35">
      <c r="A1623" s="28">
        <v>26</v>
      </c>
      <c r="B1623" s="28" t="s">
        <v>1670</v>
      </c>
      <c r="C1623" s="28" t="s">
        <v>435</v>
      </c>
      <c r="D1623" s="28">
        <v>2613800</v>
      </c>
      <c r="E1623" s="28" t="s">
        <v>1811</v>
      </c>
    </row>
    <row r="1624" spans="1:5" x14ac:dyDescent="0.35">
      <c r="A1624" s="28">
        <v>26</v>
      </c>
      <c r="B1624" s="28" t="s">
        <v>1670</v>
      </c>
      <c r="C1624" s="28" t="s">
        <v>435</v>
      </c>
      <c r="D1624" s="28">
        <v>2613909</v>
      </c>
      <c r="E1624" s="28" t="s">
        <v>1812</v>
      </c>
    </row>
    <row r="1625" spans="1:5" x14ac:dyDescent="0.35">
      <c r="A1625" s="28">
        <v>26</v>
      </c>
      <c r="B1625" s="28" t="s">
        <v>1670</v>
      </c>
      <c r="C1625" s="28" t="s">
        <v>435</v>
      </c>
      <c r="D1625" s="28">
        <v>2614006</v>
      </c>
      <c r="E1625" s="28" t="s">
        <v>1813</v>
      </c>
    </row>
    <row r="1626" spans="1:5" x14ac:dyDescent="0.35">
      <c r="A1626" s="28">
        <v>26</v>
      </c>
      <c r="B1626" s="28" t="s">
        <v>1670</v>
      </c>
      <c r="C1626" s="28" t="s">
        <v>435</v>
      </c>
      <c r="D1626" s="28">
        <v>2614105</v>
      </c>
      <c r="E1626" s="28" t="s">
        <v>1814</v>
      </c>
    </row>
    <row r="1627" spans="1:5" x14ac:dyDescent="0.35">
      <c r="A1627" s="28">
        <v>26</v>
      </c>
      <c r="B1627" s="28" t="s">
        <v>1670</v>
      </c>
      <c r="C1627" s="28" t="s">
        <v>435</v>
      </c>
      <c r="D1627" s="28">
        <v>2614204</v>
      </c>
      <c r="E1627" s="28" t="s">
        <v>1815</v>
      </c>
    </row>
    <row r="1628" spans="1:5" x14ac:dyDescent="0.35">
      <c r="A1628" s="28">
        <v>26</v>
      </c>
      <c r="B1628" s="28" t="s">
        <v>1670</v>
      </c>
      <c r="C1628" s="28" t="s">
        <v>435</v>
      </c>
      <c r="D1628" s="28">
        <v>2614303</v>
      </c>
      <c r="E1628" s="28" t="s">
        <v>1816</v>
      </c>
    </row>
    <row r="1629" spans="1:5" x14ac:dyDescent="0.35">
      <c r="A1629" s="28">
        <v>26</v>
      </c>
      <c r="B1629" s="28" t="s">
        <v>1670</v>
      </c>
      <c r="C1629" s="28" t="s">
        <v>435</v>
      </c>
      <c r="D1629" s="28">
        <v>2614402</v>
      </c>
      <c r="E1629" s="28" t="s">
        <v>1817</v>
      </c>
    </row>
    <row r="1630" spans="1:5" x14ac:dyDescent="0.35">
      <c r="A1630" s="28">
        <v>26</v>
      </c>
      <c r="B1630" s="28" t="s">
        <v>1670</v>
      </c>
      <c r="C1630" s="28" t="s">
        <v>435</v>
      </c>
      <c r="D1630" s="28">
        <v>2614501</v>
      </c>
      <c r="E1630" s="28" t="s">
        <v>1818</v>
      </c>
    </row>
    <row r="1631" spans="1:5" x14ac:dyDescent="0.35">
      <c r="A1631" s="28">
        <v>26</v>
      </c>
      <c r="B1631" s="28" t="s">
        <v>1670</v>
      </c>
      <c r="C1631" s="28" t="s">
        <v>435</v>
      </c>
      <c r="D1631" s="28">
        <v>2614600</v>
      </c>
      <c r="E1631" s="28" t="s">
        <v>1819</v>
      </c>
    </row>
    <row r="1632" spans="1:5" x14ac:dyDescent="0.35">
      <c r="A1632" s="28">
        <v>26</v>
      </c>
      <c r="B1632" s="28" t="s">
        <v>1670</v>
      </c>
      <c r="C1632" s="28" t="s">
        <v>435</v>
      </c>
      <c r="D1632" s="28">
        <v>2614709</v>
      </c>
      <c r="E1632" s="28" t="s">
        <v>1820</v>
      </c>
    </row>
    <row r="1633" spans="1:5" x14ac:dyDescent="0.35">
      <c r="A1633" s="28">
        <v>26</v>
      </c>
      <c r="B1633" s="28" t="s">
        <v>1670</v>
      </c>
      <c r="C1633" s="28" t="s">
        <v>435</v>
      </c>
      <c r="D1633" s="28">
        <v>2614808</v>
      </c>
      <c r="E1633" s="28" t="s">
        <v>1821</v>
      </c>
    </row>
    <row r="1634" spans="1:5" x14ac:dyDescent="0.35">
      <c r="A1634" s="28">
        <v>26</v>
      </c>
      <c r="B1634" s="28" t="s">
        <v>1670</v>
      </c>
      <c r="C1634" s="28" t="s">
        <v>435</v>
      </c>
      <c r="D1634" s="28">
        <v>2614857</v>
      </c>
      <c r="E1634" s="28" t="s">
        <v>1822</v>
      </c>
    </row>
    <row r="1635" spans="1:5" x14ac:dyDescent="0.35">
      <c r="A1635" s="28">
        <v>26</v>
      </c>
      <c r="B1635" s="28" t="s">
        <v>1670</v>
      </c>
      <c r="C1635" s="28" t="s">
        <v>435</v>
      </c>
      <c r="D1635" s="28">
        <v>2615003</v>
      </c>
      <c r="E1635" s="28" t="s">
        <v>1823</v>
      </c>
    </row>
    <row r="1636" spans="1:5" x14ac:dyDescent="0.35">
      <c r="A1636" s="28">
        <v>26</v>
      </c>
      <c r="B1636" s="28" t="s">
        <v>1670</v>
      </c>
      <c r="C1636" s="28" t="s">
        <v>435</v>
      </c>
      <c r="D1636" s="28">
        <v>2615102</v>
      </c>
      <c r="E1636" s="28" t="s">
        <v>1824</v>
      </c>
    </row>
    <row r="1637" spans="1:5" x14ac:dyDescent="0.35">
      <c r="A1637" s="28">
        <v>26</v>
      </c>
      <c r="B1637" s="28" t="s">
        <v>1670</v>
      </c>
      <c r="C1637" s="28" t="s">
        <v>435</v>
      </c>
      <c r="D1637" s="28">
        <v>2615201</v>
      </c>
      <c r="E1637" s="28" t="s">
        <v>1825</v>
      </c>
    </row>
    <row r="1638" spans="1:5" x14ac:dyDescent="0.35">
      <c r="A1638" s="28">
        <v>26</v>
      </c>
      <c r="B1638" s="28" t="s">
        <v>1670</v>
      </c>
      <c r="C1638" s="28" t="s">
        <v>435</v>
      </c>
      <c r="D1638" s="28">
        <v>2615300</v>
      </c>
      <c r="E1638" s="28" t="s">
        <v>1826</v>
      </c>
    </row>
    <row r="1639" spans="1:5" x14ac:dyDescent="0.35">
      <c r="A1639" s="28">
        <v>26</v>
      </c>
      <c r="B1639" s="28" t="s">
        <v>1670</v>
      </c>
      <c r="C1639" s="28" t="s">
        <v>435</v>
      </c>
      <c r="D1639" s="28">
        <v>2615409</v>
      </c>
      <c r="E1639" s="28" t="s">
        <v>1827</v>
      </c>
    </row>
    <row r="1640" spans="1:5" x14ac:dyDescent="0.35">
      <c r="A1640" s="28">
        <v>26</v>
      </c>
      <c r="B1640" s="28" t="s">
        <v>1670</v>
      </c>
      <c r="C1640" s="28" t="s">
        <v>435</v>
      </c>
      <c r="D1640" s="28">
        <v>2615508</v>
      </c>
      <c r="E1640" s="28" t="s">
        <v>1828</v>
      </c>
    </row>
    <row r="1641" spans="1:5" x14ac:dyDescent="0.35">
      <c r="A1641" s="28">
        <v>26</v>
      </c>
      <c r="B1641" s="28" t="s">
        <v>1670</v>
      </c>
      <c r="C1641" s="28" t="s">
        <v>435</v>
      </c>
      <c r="D1641" s="28">
        <v>2615607</v>
      </c>
      <c r="E1641" s="28" t="s">
        <v>1829</v>
      </c>
    </row>
    <row r="1642" spans="1:5" x14ac:dyDescent="0.35">
      <c r="A1642" s="28">
        <v>26</v>
      </c>
      <c r="B1642" s="28" t="s">
        <v>1670</v>
      </c>
      <c r="C1642" s="28" t="s">
        <v>435</v>
      </c>
      <c r="D1642" s="28">
        <v>2615706</v>
      </c>
      <c r="E1642" s="28" t="s">
        <v>1665</v>
      </c>
    </row>
    <row r="1643" spans="1:5" x14ac:dyDescent="0.35">
      <c r="A1643" s="28">
        <v>26</v>
      </c>
      <c r="B1643" s="28" t="s">
        <v>1670</v>
      </c>
      <c r="C1643" s="28" t="s">
        <v>435</v>
      </c>
      <c r="D1643" s="28">
        <v>2615805</v>
      </c>
      <c r="E1643" s="28" t="s">
        <v>1830</v>
      </c>
    </row>
    <row r="1644" spans="1:5" x14ac:dyDescent="0.35">
      <c r="A1644" s="28">
        <v>26</v>
      </c>
      <c r="B1644" s="28" t="s">
        <v>1670</v>
      </c>
      <c r="C1644" s="28" t="s">
        <v>435</v>
      </c>
      <c r="D1644" s="28">
        <v>2615904</v>
      </c>
      <c r="E1644" s="28" t="s">
        <v>1831</v>
      </c>
    </row>
    <row r="1645" spans="1:5" x14ac:dyDescent="0.35">
      <c r="A1645" s="28">
        <v>26</v>
      </c>
      <c r="B1645" s="28" t="s">
        <v>1670</v>
      </c>
      <c r="C1645" s="28" t="s">
        <v>435</v>
      </c>
      <c r="D1645" s="28">
        <v>2616001</v>
      </c>
      <c r="E1645" s="28" t="s">
        <v>1832</v>
      </c>
    </row>
    <row r="1646" spans="1:5" x14ac:dyDescent="0.35">
      <c r="A1646" s="28">
        <v>26</v>
      </c>
      <c r="B1646" s="28" t="s">
        <v>1670</v>
      </c>
      <c r="C1646" s="28" t="s">
        <v>435</v>
      </c>
      <c r="D1646" s="28">
        <v>2616100</v>
      </c>
      <c r="E1646" s="28" t="s">
        <v>1833</v>
      </c>
    </row>
    <row r="1647" spans="1:5" x14ac:dyDescent="0.35">
      <c r="A1647" s="28">
        <v>26</v>
      </c>
      <c r="B1647" s="28" t="s">
        <v>1670</v>
      </c>
      <c r="C1647" s="28" t="s">
        <v>435</v>
      </c>
      <c r="D1647" s="28">
        <v>2616183</v>
      </c>
      <c r="E1647" s="28" t="s">
        <v>1834</v>
      </c>
    </row>
    <row r="1648" spans="1:5" x14ac:dyDescent="0.35">
      <c r="A1648" s="28">
        <v>26</v>
      </c>
      <c r="B1648" s="28" t="s">
        <v>1670</v>
      </c>
      <c r="C1648" s="28" t="s">
        <v>435</v>
      </c>
      <c r="D1648" s="28">
        <v>2616209</v>
      </c>
      <c r="E1648" s="28" t="s">
        <v>1835</v>
      </c>
    </row>
    <row r="1649" spans="1:5" x14ac:dyDescent="0.35">
      <c r="A1649" s="28">
        <v>26</v>
      </c>
      <c r="B1649" s="28" t="s">
        <v>1670</v>
      </c>
      <c r="C1649" s="28" t="s">
        <v>435</v>
      </c>
      <c r="D1649" s="28">
        <v>2616308</v>
      </c>
      <c r="E1649" s="28" t="s">
        <v>1836</v>
      </c>
    </row>
    <row r="1650" spans="1:5" x14ac:dyDescent="0.35">
      <c r="A1650" s="28">
        <v>26</v>
      </c>
      <c r="B1650" s="28" t="s">
        <v>1670</v>
      </c>
      <c r="C1650" s="28" t="s">
        <v>435</v>
      </c>
      <c r="D1650" s="28">
        <v>2616407</v>
      </c>
      <c r="E1650" s="28" t="s">
        <v>1837</v>
      </c>
    </row>
    <row r="1651" spans="1:5" x14ac:dyDescent="0.35">
      <c r="A1651" s="28">
        <v>26</v>
      </c>
      <c r="B1651" s="28" t="s">
        <v>1670</v>
      </c>
      <c r="C1651" s="28" t="s">
        <v>435</v>
      </c>
      <c r="D1651" s="28">
        <v>2616506</v>
      </c>
      <c r="E1651" s="28" t="s">
        <v>1838</v>
      </c>
    </row>
    <row r="1652" spans="1:5" x14ac:dyDescent="0.35">
      <c r="A1652" s="28">
        <v>27</v>
      </c>
      <c r="B1652" s="28" t="s">
        <v>1839</v>
      </c>
      <c r="C1652" s="28" t="s">
        <v>416</v>
      </c>
      <c r="D1652" s="28">
        <v>2700102</v>
      </c>
      <c r="E1652" s="28" t="s">
        <v>172</v>
      </c>
    </row>
    <row r="1653" spans="1:5" x14ac:dyDescent="0.35">
      <c r="A1653" s="28">
        <v>27</v>
      </c>
      <c r="B1653" s="28" t="s">
        <v>1839</v>
      </c>
      <c r="C1653" s="28" t="s">
        <v>416</v>
      </c>
      <c r="D1653" s="28">
        <v>2700201</v>
      </c>
      <c r="E1653" s="28" t="s">
        <v>1840</v>
      </c>
    </row>
    <row r="1654" spans="1:5" x14ac:dyDescent="0.35">
      <c r="A1654" s="28">
        <v>27</v>
      </c>
      <c r="B1654" s="28" t="s">
        <v>1839</v>
      </c>
      <c r="C1654" s="28" t="s">
        <v>416</v>
      </c>
      <c r="D1654" s="28">
        <v>2700300</v>
      </c>
      <c r="E1654" s="28" t="s">
        <v>1841</v>
      </c>
    </row>
    <row r="1655" spans="1:5" x14ac:dyDescent="0.35">
      <c r="A1655" s="28">
        <v>27</v>
      </c>
      <c r="B1655" s="28" t="s">
        <v>1839</v>
      </c>
      <c r="C1655" s="28" t="s">
        <v>416</v>
      </c>
      <c r="D1655" s="28">
        <v>2700409</v>
      </c>
      <c r="E1655" s="28" t="s">
        <v>1842</v>
      </c>
    </row>
    <row r="1656" spans="1:5" x14ac:dyDescent="0.35">
      <c r="A1656" s="28">
        <v>27</v>
      </c>
      <c r="B1656" s="28" t="s">
        <v>1839</v>
      </c>
      <c r="C1656" s="28" t="s">
        <v>416</v>
      </c>
      <c r="D1656" s="28">
        <v>2700508</v>
      </c>
      <c r="E1656" s="28" t="s">
        <v>1843</v>
      </c>
    </row>
    <row r="1657" spans="1:5" x14ac:dyDescent="0.35">
      <c r="A1657" s="28">
        <v>27</v>
      </c>
      <c r="B1657" s="28" t="s">
        <v>1839</v>
      </c>
      <c r="C1657" s="28" t="s">
        <v>416</v>
      </c>
      <c r="D1657" s="28">
        <v>2700607</v>
      </c>
      <c r="E1657" s="28" t="s">
        <v>1491</v>
      </c>
    </row>
    <row r="1658" spans="1:5" x14ac:dyDescent="0.35">
      <c r="A1658" s="28">
        <v>27</v>
      </c>
      <c r="B1658" s="28" t="s">
        <v>1839</v>
      </c>
      <c r="C1658" s="28" t="s">
        <v>416</v>
      </c>
      <c r="D1658" s="28">
        <v>2700706</v>
      </c>
      <c r="E1658" s="28" t="s">
        <v>192</v>
      </c>
    </row>
    <row r="1659" spans="1:5" x14ac:dyDescent="0.35">
      <c r="A1659" s="28">
        <v>27</v>
      </c>
      <c r="B1659" s="28" t="s">
        <v>1839</v>
      </c>
      <c r="C1659" s="28" t="s">
        <v>416</v>
      </c>
      <c r="D1659" s="28">
        <v>2700805</v>
      </c>
      <c r="E1659" s="28" t="s">
        <v>627</v>
      </c>
    </row>
    <row r="1660" spans="1:5" x14ac:dyDescent="0.35">
      <c r="A1660" s="28">
        <v>27</v>
      </c>
      <c r="B1660" s="28" t="s">
        <v>1839</v>
      </c>
      <c r="C1660" s="28" t="s">
        <v>416</v>
      </c>
      <c r="D1660" s="28">
        <v>2700904</v>
      </c>
      <c r="E1660" s="28" t="s">
        <v>1844</v>
      </c>
    </row>
    <row r="1661" spans="1:5" x14ac:dyDescent="0.35">
      <c r="A1661" s="28">
        <v>27</v>
      </c>
      <c r="B1661" s="28" t="s">
        <v>1839</v>
      </c>
      <c r="C1661" s="28" t="s">
        <v>416</v>
      </c>
      <c r="D1661" s="28">
        <v>2701001</v>
      </c>
      <c r="E1661" s="28" t="s">
        <v>1845</v>
      </c>
    </row>
    <row r="1662" spans="1:5" x14ac:dyDescent="0.35">
      <c r="A1662" s="28">
        <v>27</v>
      </c>
      <c r="B1662" s="28" t="s">
        <v>1839</v>
      </c>
      <c r="C1662" s="28" t="s">
        <v>416</v>
      </c>
      <c r="D1662" s="28">
        <v>2701100</v>
      </c>
      <c r="E1662" s="28" t="s">
        <v>1846</v>
      </c>
    </row>
    <row r="1663" spans="1:5" x14ac:dyDescent="0.35">
      <c r="A1663" s="28">
        <v>27</v>
      </c>
      <c r="B1663" s="28" t="s">
        <v>1839</v>
      </c>
      <c r="C1663" s="28" t="s">
        <v>416</v>
      </c>
      <c r="D1663" s="28">
        <v>2701209</v>
      </c>
      <c r="E1663" s="28" t="s">
        <v>1847</v>
      </c>
    </row>
    <row r="1664" spans="1:5" x14ac:dyDescent="0.35">
      <c r="A1664" s="28">
        <v>27</v>
      </c>
      <c r="B1664" s="28" t="s">
        <v>1839</v>
      </c>
      <c r="C1664" s="28" t="s">
        <v>416</v>
      </c>
      <c r="D1664" s="28">
        <v>2701308</v>
      </c>
      <c r="E1664" s="28" t="s">
        <v>1848</v>
      </c>
    </row>
    <row r="1665" spans="1:5" x14ac:dyDescent="0.35">
      <c r="A1665" s="28">
        <v>27</v>
      </c>
      <c r="B1665" s="28" t="s">
        <v>1839</v>
      </c>
      <c r="C1665" s="28" t="s">
        <v>416</v>
      </c>
      <c r="D1665" s="28">
        <v>2701357</v>
      </c>
      <c r="E1665" s="28" t="s">
        <v>1849</v>
      </c>
    </row>
    <row r="1666" spans="1:5" x14ac:dyDescent="0.35">
      <c r="A1666" s="28">
        <v>27</v>
      </c>
      <c r="B1666" s="28" t="s">
        <v>1839</v>
      </c>
      <c r="C1666" s="28" t="s">
        <v>416</v>
      </c>
      <c r="D1666" s="28">
        <v>2701407</v>
      </c>
      <c r="E1666" s="28" t="s">
        <v>1850</v>
      </c>
    </row>
    <row r="1667" spans="1:5" x14ac:dyDescent="0.35">
      <c r="A1667" s="28">
        <v>27</v>
      </c>
      <c r="B1667" s="28" t="s">
        <v>1839</v>
      </c>
      <c r="C1667" s="28" t="s">
        <v>416</v>
      </c>
      <c r="D1667" s="28">
        <v>2701506</v>
      </c>
      <c r="E1667" s="28" t="s">
        <v>1319</v>
      </c>
    </row>
    <row r="1668" spans="1:5" x14ac:dyDescent="0.35">
      <c r="A1668" s="28">
        <v>27</v>
      </c>
      <c r="B1668" s="28" t="s">
        <v>1839</v>
      </c>
      <c r="C1668" s="28" t="s">
        <v>416</v>
      </c>
      <c r="D1668" s="28">
        <v>2701605</v>
      </c>
      <c r="E1668" s="28" t="s">
        <v>1851</v>
      </c>
    </row>
    <row r="1669" spans="1:5" x14ac:dyDescent="0.35">
      <c r="A1669" s="28">
        <v>27</v>
      </c>
      <c r="B1669" s="28" t="s">
        <v>1839</v>
      </c>
      <c r="C1669" s="28" t="s">
        <v>416</v>
      </c>
      <c r="D1669" s="28">
        <v>2701704</v>
      </c>
      <c r="E1669" s="28" t="s">
        <v>1852</v>
      </c>
    </row>
    <row r="1670" spans="1:5" x14ac:dyDescent="0.35">
      <c r="A1670" s="28">
        <v>27</v>
      </c>
      <c r="B1670" s="28" t="s">
        <v>1839</v>
      </c>
      <c r="C1670" s="28" t="s">
        <v>416</v>
      </c>
      <c r="D1670" s="28">
        <v>2701803</v>
      </c>
      <c r="E1670" s="28" t="s">
        <v>1853</v>
      </c>
    </row>
    <row r="1671" spans="1:5" x14ac:dyDescent="0.35">
      <c r="A1671" s="28">
        <v>27</v>
      </c>
      <c r="B1671" s="28" t="s">
        <v>1839</v>
      </c>
      <c r="C1671" s="28" t="s">
        <v>416</v>
      </c>
      <c r="D1671" s="28">
        <v>2701902</v>
      </c>
      <c r="E1671" s="28" t="s">
        <v>1854</v>
      </c>
    </row>
    <row r="1672" spans="1:5" x14ac:dyDescent="0.35">
      <c r="A1672" s="28">
        <v>27</v>
      </c>
      <c r="B1672" s="28" t="s">
        <v>1839</v>
      </c>
      <c r="C1672" s="28" t="s">
        <v>416</v>
      </c>
      <c r="D1672" s="28">
        <v>2702009</v>
      </c>
      <c r="E1672" s="28" t="s">
        <v>1855</v>
      </c>
    </row>
    <row r="1673" spans="1:5" x14ac:dyDescent="0.35">
      <c r="A1673" s="28">
        <v>27</v>
      </c>
      <c r="B1673" s="28" t="s">
        <v>1839</v>
      </c>
      <c r="C1673" s="28" t="s">
        <v>416</v>
      </c>
      <c r="D1673" s="28">
        <v>2702108</v>
      </c>
      <c r="E1673" s="28" t="s">
        <v>1856</v>
      </c>
    </row>
    <row r="1674" spans="1:5" x14ac:dyDescent="0.35">
      <c r="A1674" s="28">
        <v>27</v>
      </c>
      <c r="B1674" s="28" t="s">
        <v>1839</v>
      </c>
      <c r="C1674" s="28" t="s">
        <v>416</v>
      </c>
      <c r="D1674" s="28">
        <v>2702207</v>
      </c>
      <c r="E1674" s="28" t="s">
        <v>1857</v>
      </c>
    </row>
    <row r="1675" spans="1:5" x14ac:dyDescent="0.35">
      <c r="A1675" s="28">
        <v>27</v>
      </c>
      <c r="B1675" s="28" t="s">
        <v>1839</v>
      </c>
      <c r="C1675" s="28" t="s">
        <v>416</v>
      </c>
      <c r="D1675" s="28">
        <v>2702306</v>
      </c>
      <c r="E1675" s="28" t="s">
        <v>1858</v>
      </c>
    </row>
    <row r="1676" spans="1:5" x14ac:dyDescent="0.35">
      <c r="A1676" s="28">
        <v>27</v>
      </c>
      <c r="B1676" s="28" t="s">
        <v>1839</v>
      </c>
      <c r="C1676" s="28" t="s">
        <v>416</v>
      </c>
      <c r="D1676" s="28">
        <v>2702355</v>
      </c>
      <c r="E1676" s="28" t="s">
        <v>1859</v>
      </c>
    </row>
    <row r="1677" spans="1:5" x14ac:dyDescent="0.35">
      <c r="A1677" s="28">
        <v>27</v>
      </c>
      <c r="B1677" s="28" t="s">
        <v>1839</v>
      </c>
      <c r="C1677" s="28" t="s">
        <v>416</v>
      </c>
      <c r="D1677" s="28">
        <v>2702405</v>
      </c>
      <c r="E1677" s="28" t="s">
        <v>1860</v>
      </c>
    </row>
    <row r="1678" spans="1:5" x14ac:dyDescent="0.35">
      <c r="A1678" s="28">
        <v>27</v>
      </c>
      <c r="B1678" s="28" t="s">
        <v>1839</v>
      </c>
      <c r="C1678" s="28" t="s">
        <v>416</v>
      </c>
      <c r="D1678" s="28">
        <v>2702504</v>
      </c>
      <c r="E1678" s="28" t="s">
        <v>1861</v>
      </c>
    </row>
    <row r="1679" spans="1:5" x14ac:dyDescent="0.35">
      <c r="A1679" s="28">
        <v>27</v>
      </c>
      <c r="B1679" s="28" t="s">
        <v>1839</v>
      </c>
      <c r="C1679" s="28" t="s">
        <v>416</v>
      </c>
      <c r="D1679" s="28">
        <v>2702553</v>
      </c>
      <c r="E1679" s="28" t="s">
        <v>1862</v>
      </c>
    </row>
    <row r="1680" spans="1:5" x14ac:dyDescent="0.35">
      <c r="A1680" s="28">
        <v>27</v>
      </c>
      <c r="B1680" s="28" t="s">
        <v>1839</v>
      </c>
      <c r="C1680" s="28" t="s">
        <v>416</v>
      </c>
      <c r="D1680" s="28">
        <v>2702603</v>
      </c>
      <c r="E1680" s="28" t="s">
        <v>1863</v>
      </c>
    </row>
    <row r="1681" spans="1:5" x14ac:dyDescent="0.35">
      <c r="A1681" s="28">
        <v>27</v>
      </c>
      <c r="B1681" s="28" t="s">
        <v>1839</v>
      </c>
      <c r="C1681" s="28" t="s">
        <v>416</v>
      </c>
      <c r="D1681" s="28">
        <v>2702702</v>
      </c>
      <c r="E1681" s="28" t="s">
        <v>1864</v>
      </c>
    </row>
    <row r="1682" spans="1:5" x14ac:dyDescent="0.35">
      <c r="A1682" s="28">
        <v>27</v>
      </c>
      <c r="B1682" s="28" t="s">
        <v>1839</v>
      </c>
      <c r="C1682" s="28" t="s">
        <v>416</v>
      </c>
      <c r="D1682" s="28">
        <v>2702801</v>
      </c>
      <c r="E1682" s="28" t="s">
        <v>1865</v>
      </c>
    </row>
    <row r="1683" spans="1:5" x14ac:dyDescent="0.35">
      <c r="A1683" s="28">
        <v>27</v>
      </c>
      <c r="B1683" s="28" t="s">
        <v>1839</v>
      </c>
      <c r="C1683" s="28" t="s">
        <v>416</v>
      </c>
      <c r="D1683" s="28">
        <v>2702900</v>
      </c>
      <c r="E1683" s="28" t="s">
        <v>1866</v>
      </c>
    </row>
    <row r="1684" spans="1:5" x14ac:dyDescent="0.35">
      <c r="A1684" s="28">
        <v>27</v>
      </c>
      <c r="B1684" s="28" t="s">
        <v>1839</v>
      </c>
      <c r="C1684" s="28" t="s">
        <v>416</v>
      </c>
      <c r="D1684" s="28">
        <v>2703007</v>
      </c>
      <c r="E1684" s="28" t="s">
        <v>1867</v>
      </c>
    </row>
    <row r="1685" spans="1:5" x14ac:dyDescent="0.35">
      <c r="A1685" s="28">
        <v>27</v>
      </c>
      <c r="B1685" s="28" t="s">
        <v>1839</v>
      </c>
      <c r="C1685" s="28" t="s">
        <v>416</v>
      </c>
      <c r="D1685" s="28">
        <v>2703106</v>
      </c>
      <c r="E1685" s="28" t="s">
        <v>1868</v>
      </c>
    </row>
    <row r="1686" spans="1:5" x14ac:dyDescent="0.35">
      <c r="A1686" s="28">
        <v>27</v>
      </c>
      <c r="B1686" s="28" t="s">
        <v>1839</v>
      </c>
      <c r="C1686" s="28" t="s">
        <v>416</v>
      </c>
      <c r="D1686" s="28">
        <v>2703205</v>
      </c>
      <c r="E1686" s="28" t="s">
        <v>1869</v>
      </c>
    </row>
    <row r="1687" spans="1:5" x14ac:dyDescent="0.35">
      <c r="A1687" s="28">
        <v>27</v>
      </c>
      <c r="B1687" s="28" t="s">
        <v>1839</v>
      </c>
      <c r="C1687" s="28" t="s">
        <v>416</v>
      </c>
      <c r="D1687" s="28">
        <v>2703304</v>
      </c>
      <c r="E1687" s="28" t="s">
        <v>1870</v>
      </c>
    </row>
    <row r="1688" spans="1:5" x14ac:dyDescent="0.35">
      <c r="A1688" s="28">
        <v>27</v>
      </c>
      <c r="B1688" s="28" t="s">
        <v>1839</v>
      </c>
      <c r="C1688" s="28" t="s">
        <v>416</v>
      </c>
      <c r="D1688" s="28">
        <v>2703403</v>
      </c>
      <c r="E1688" s="28" t="s">
        <v>1871</v>
      </c>
    </row>
    <row r="1689" spans="1:5" x14ac:dyDescent="0.35">
      <c r="A1689" s="28">
        <v>27</v>
      </c>
      <c r="B1689" s="28" t="s">
        <v>1839</v>
      </c>
      <c r="C1689" s="28" t="s">
        <v>416</v>
      </c>
      <c r="D1689" s="28">
        <v>2703502</v>
      </c>
      <c r="E1689" s="28" t="s">
        <v>1872</v>
      </c>
    </row>
    <row r="1690" spans="1:5" x14ac:dyDescent="0.35">
      <c r="A1690" s="28">
        <v>27</v>
      </c>
      <c r="B1690" s="28" t="s">
        <v>1839</v>
      </c>
      <c r="C1690" s="28" t="s">
        <v>416</v>
      </c>
      <c r="D1690" s="28">
        <v>2703601</v>
      </c>
      <c r="E1690" s="28" t="s">
        <v>1873</v>
      </c>
    </row>
    <row r="1691" spans="1:5" x14ac:dyDescent="0.35">
      <c r="A1691" s="28">
        <v>27</v>
      </c>
      <c r="B1691" s="28" t="s">
        <v>1839</v>
      </c>
      <c r="C1691" s="28" t="s">
        <v>416</v>
      </c>
      <c r="D1691" s="28">
        <v>2703700</v>
      </c>
      <c r="E1691" s="28" t="s">
        <v>1874</v>
      </c>
    </row>
    <row r="1692" spans="1:5" x14ac:dyDescent="0.35">
      <c r="A1692" s="28">
        <v>27</v>
      </c>
      <c r="B1692" s="28" t="s">
        <v>1839</v>
      </c>
      <c r="C1692" s="28" t="s">
        <v>416</v>
      </c>
      <c r="D1692" s="28">
        <v>2703759</v>
      </c>
      <c r="E1692" s="28" t="s">
        <v>1875</v>
      </c>
    </row>
    <row r="1693" spans="1:5" x14ac:dyDescent="0.35">
      <c r="A1693" s="28">
        <v>27</v>
      </c>
      <c r="B1693" s="28" t="s">
        <v>1839</v>
      </c>
      <c r="C1693" s="28" t="s">
        <v>416</v>
      </c>
      <c r="D1693" s="28">
        <v>2703809</v>
      </c>
      <c r="E1693" s="28" t="s">
        <v>1876</v>
      </c>
    </row>
    <row r="1694" spans="1:5" x14ac:dyDescent="0.35">
      <c r="A1694" s="28">
        <v>27</v>
      </c>
      <c r="B1694" s="28" t="s">
        <v>1839</v>
      </c>
      <c r="C1694" s="28" t="s">
        <v>416</v>
      </c>
      <c r="D1694" s="28">
        <v>2703908</v>
      </c>
      <c r="E1694" s="28" t="s">
        <v>1372</v>
      </c>
    </row>
    <row r="1695" spans="1:5" x14ac:dyDescent="0.35">
      <c r="A1695" s="28">
        <v>27</v>
      </c>
      <c r="B1695" s="28" t="s">
        <v>1839</v>
      </c>
      <c r="C1695" s="28" t="s">
        <v>416</v>
      </c>
      <c r="D1695" s="28">
        <v>2704005</v>
      </c>
      <c r="E1695" s="28" t="s">
        <v>1877</v>
      </c>
    </row>
    <row r="1696" spans="1:5" x14ac:dyDescent="0.35">
      <c r="A1696" s="28">
        <v>27</v>
      </c>
      <c r="B1696" s="28" t="s">
        <v>1839</v>
      </c>
      <c r="C1696" s="28" t="s">
        <v>416</v>
      </c>
      <c r="D1696" s="28">
        <v>2704104</v>
      </c>
      <c r="E1696" s="28" t="s">
        <v>1878</v>
      </c>
    </row>
    <row r="1697" spans="1:5" x14ac:dyDescent="0.35">
      <c r="A1697" s="28">
        <v>27</v>
      </c>
      <c r="B1697" s="28" t="s">
        <v>1839</v>
      </c>
      <c r="C1697" s="28" t="s">
        <v>416</v>
      </c>
      <c r="D1697" s="28">
        <v>2704203</v>
      </c>
      <c r="E1697" s="28" t="s">
        <v>1879</v>
      </c>
    </row>
    <row r="1698" spans="1:5" x14ac:dyDescent="0.35">
      <c r="A1698" s="28">
        <v>27</v>
      </c>
      <c r="B1698" s="28" t="s">
        <v>1839</v>
      </c>
      <c r="C1698" s="28" t="s">
        <v>416</v>
      </c>
      <c r="D1698" s="28">
        <v>2704302</v>
      </c>
      <c r="E1698" s="28" t="s">
        <v>1880</v>
      </c>
    </row>
    <row r="1699" spans="1:5" x14ac:dyDescent="0.35">
      <c r="A1699" s="28">
        <v>27</v>
      </c>
      <c r="B1699" s="28" t="s">
        <v>1839</v>
      </c>
      <c r="C1699" s="28" t="s">
        <v>416</v>
      </c>
      <c r="D1699" s="28">
        <v>2704401</v>
      </c>
      <c r="E1699" s="28" t="s">
        <v>1881</v>
      </c>
    </row>
    <row r="1700" spans="1:5" x14ac:dyDescent="0.35">
      <c r="A1700" s="28">
        <v>27</v>
      </c>
      <c r="B1700" s="28" t="s">
        <v>1839</v>
      </c>
      <c r="C1700" s="28" t="s">
        <v>416</v>
      </c>
      <c r="D1700" s="28">
        <v>2704500</v>
      </c>
      <c r="E1700" s="28" t="s">
        <v>1882</v>
      </c>
    </row>
    <row r="1701" spans="1:5" x14ac:dyDescent="0.35">
      <c r="A1701" s="28">
        <v>27</v>
      </c>
      <c r="B1701" s="28" t="s">
        <v>1839</v>
      </c>
      <c r="C1701" s="28" t="s">
        <v>416</v>
      </c>
      <c r="D1701" s="28">
        <v>2704609</v>
      </c>
      <c r="E1701" s="28" t="s">
        <v>1883</v>
      </c>
    </row>
    <row r="1702" spans="1:5" x14ac:dyDescent="0.35">
      <c r="A1702" s="28">
        <v>27</v>
      </c>
      <c r="B1702" s="28" t="s">
        <v>1839</v>
      </c>
      <c r="C1702" s="28" t="s">
        <v>416</v>
      </c>
      <c r="D1702" s="28">
        <v>2704708</v>
      </c>
      <c r="E1702" s="28" t="s">
        <v>1884</v>
      </c>
    </row>
    <row r="1703" spans="1:5" x14ac:dyDescent="0.35">
      <c r="A1703" s="28">
        <v>27</v>
      </c>
      <c r="B1703" s="28" t="s">
        <v>1839</v>
      </c>
      <c r="C1703" s="28" t="s">
        <v>416</v>
      </c>
      <c r="D1703" s="28">
        <v>2704807</v>
      </c>
      <c r="E1703" s="28" t="s">
        <v>1885</v>
      </c>
    </row>
    <row r="1704" spans="1:5" x14ac:dyDescent="0.35">
      <c r="A1704" s="28">
        <v>27</v>
      </c>
      <c r="B1704" s="28" t="s">
        <v>1839</v>
      </c>
      <c r="C1704" s="28" t="s">
        <v>416</v>
      </c>
      <c r="D1704" s="28">
        <v>2704906</v>
      </c>
      <c r="E1704" s="28" t="s">
        <v>1886</v>
      </c>
    </row>
    <row r="1705" spans="1:5" x14ac:dyDescent="0.35">
      <c r="A1705" s="28">
        <v>27</v>
      </c>
      <c r="B1705" s="28" t="s">
        <v>1839</v>
      </c>
      <c r="C1705" s="28" t="s">
        <v>416</v>
      </c>
      <c r="D1705" s="28">
        <v>2705002</v>
      </c>
      <c r="E1705" s="28" t="s">
        <v>1887</v>
      </c>
    </row>
    <row r="1706" spans="1:5" x14ac:dyDescent="0.35">
      <c r="A1706" s="28">
        <v>27</v>
      </c>
      <c r="B1706" s="28" t="s">
        <v>1839</v>
      </c>
      <c r="C1706" s="28" t="s">
        <v>416</v>
      </c>
      <c r="D1706" s="28">
        <v>2705101</v>
      </c>
      <c r="E1706" s="28" t="s">
        <v>1888</v>
      </c>
    </row>
    <row r="1707" spans="1:5" x14ac:dyDescent="0.35">
      <c r="A1707" s="28">
        <v>27</v>
      </c>
      <c r="B1707" s="28" t="s">
        <v>1839</v>
      </c>
      <c r="C1707" s="28" t="s">
        <v>416</v>
      </c>
      <c r="D1707" s="28">
        <v>2705200</v>
      </c>
      <c r="E1707" s="28" t="s">
        <v>1889</v>
      </c>
    </row>
    <row r="1708" spans="1:5" x14ac:dyDescent="0.35">
      <c r="A1708" s="28">
        <v>27</v>
      </c>
      <c r="B1708" s="28" t="s">
        <v>1839</v>
      </c>
      <c r="C1708" s="28" t="s">
        <v>416</v>
      </c>
      <c r="D1708" s="28">
        <v>2705309</v>
      </c>
      <c r="E1708" s="28" t="s">
        <v>1890</v>
      </c>
    </row>
    <row r="1709" spans="1:5" x14ac:dyDescent="0.35">
      <c r="A1709" s="28">
        <v>27</v>
      </c>
      <c r="B1709" s="28" t="s">
        <v>1839</v>
      </c>
      <c r="C1709" s="28" t="s">
        <v>416</v>
      </c>
      <c r="D1709" s="28">
        <v>2705408</v>
      </c>
      <c r="E1709" s="28" t="s">
        <v>1891</v>
      </c>
    </row>
    <row r="1710" spans="1:5" x14ac:dyDescent="0.35">
      <c r="A1710" s="28">
        <v>27</v>
      </c>
      <c r="B1710" s="28" t="s">
        <v>1839</v>
      </c>
      <c r="C1710" s="28" t="s">
        <v>416</v>
      </c>
      <c r="D1710" s="28">
        <v>2705507</v>
      </c>
      <c r="E1710" s="28" t="s">
        <v>1892</v>
      </c>
    </row>
    <row r="1711" spans="1:5" x14ac:dyDescent="0.35">
      <c r="A1711" s="28">
        <v>27</v>
      </c>
      <c r="B1711" s="28" t="s">
        <v>1839</v>
      </c>
      <c r="C1711" s="28" t="s">
        <v>416</v>
      </c>
      <c r="D1711" s="28">
        <v>2705606</v>
      </c>
      <c r="E1711" s="28" t="s">
        <v>1893</v>
      </c>
    </row>
    <row r="1712" spans="1:5" x14ac:dyDescent="0.35">
      <c r="A1712" s="28">
        <v>27</v>
      </c>
      <c r="B1712" s="28" t="s">
        <v>1839</v>
      </c>
      <c r="C1712" s="28" t="s">
        <v>416</v>
      </c>
      <c r="D1712" s="28">
        <v>2705705</v>
      </c>
      <c r="E1712" s="28" t="s">
        <v>1894</v>
      </c>
    </row>
    <row r="1713" spans="1:5" x14ac:dyDescent="0.35">
      <c r="A1713" s="28">
        <v>27</v>
      </c>
      <c r="B1713" s="28" t="s">
        <v>1839</v>
      </c>
      <c r="C1713" s="28" t="s">
        <v>416</v>
      </c>
      <c r="D1713" s="28">
        <v>2705804</v>
      </c>
      <c r="E1713" s="28" t="s">
        <v>1895</v>
      </c>
    </row>
    <row r="1714" spans="1:5" x14ac:dyDescent="0.35">
      <c r="A1714" s="28">
        <v>27</v>
      </c>
      <c r="B1714" s="28" t="s">
        <v>1839</v>
      </c>
      <c r="C1714" s="28" t="s">
        <v>416</v>
      </c>
      <c r="D1714" s="28">
        <v>2705903</v>
      </c>
      <c r="E1714" s="28" t="s">
        <v>1896</v>
      </c>
    </row>
    <row r="1715" spans="1:5" x14ac:dyDescent="0.35">
      <c r="A1715" s="28">
        <v>27</v>
      </c>
      <c r="B1715" s="28" t="s">
        <v>1839</v>
      </c>
      <c r="C1715" s="28" t="s">
        <v>416</v>
      </c>
      <c r="D1715" s="28">
        <v>2706000</v>
      </c>
      <c r="E1715" s="28" t="s">
        <v>1897</v>
      </c>
    </row>
    <row r="1716" spans="1:5" x14ac:dyDescent="0.35">
      <c r="A1716" s="28">
        <v>27</v>
      </c>
      <c r="B1716" s="28" t="s">
        <v>1839</v>
      </c>
      <c r="C1716" s="28" t="s">
        <v>416</v>
      </c>
      <c r="D1716" s="28">
        <v>2706109</v>
      </c>
      <c r="E1716" s="28" t="s">
        <v>1396</v>
      </c>
    </row>
    <row r="1717" spans="1:5" x14ac:dyDescent="0.35">
      <c r="A1717" s="28">
        <v>27</v>
      </c>
      <c r="B1717" s="28" t="s">
        <v>1839</v>
      </c>
      <c r="C1717" s="28" t="s">
        <v>416</v>
      </c>
      <c r="D1717" s="28">
        <v>2706208</v>
      </c>
      <c r="E1717" s="28" t="s">
        <v>1898</v>
      </c>
    </row>
    <row r="1718" spans="1:5" x14ac:dyDescent="0.35">
      <c r="A1718" s="28">
        <v>27</v>
      </c>
      <c r="B1718" s="28" t="s">
        <v>1839</v>
      </c>
      <c r="C1718" s="28" t="s">
        <v>416</v>
      </c>
      <c r="D1718" s="28">
        <v>2706307</v>
      </c>
      <c r="E1718" s="28" t="s">
        <v>1899</v>
      </c>
    </row>
    <row r="1719" spans="1:5" x14ac:dyDescent="0.35">
      <c r="A1719" s="28">
        <v>27</v>
      </c>
      <c r="B1719" s="28" t="s">
        <v>1839</v>
      </c>
      <c r="C1719" s="28" t="s">
        <v>416</v>
      </c>
      <c r="D1719" s="28">
        <v>2706406</v>
      </c>
      <c r="E1719" s="28" t="s">
        <v>1900</v>
      </c>
    </row>
    <row r="1720" spans="1:5" x14ac:dyDescent="0.35">
      <c r="A1720" s="28">
        <v>27</v>
      </c>
      <c r="B1720" s="28" t="s">
        <v>1839</v>
      </c>
      <c r="C1720" s="28" t="s">
        <v>416</v>
      </c>
      <c r="D1720" s="28">
        <v>2706422</v>
      </c>
      <c r="E1720" s="28" t="s">
        <v>1901</v>
      </c>
    </row>
    <row r="1721" spans="1:5" x14ac:dyDescent="0.35">
      <c r="A1721" s="28">
        <v>27</v>
      </c>
      <c r="B1721" s="28" t="s">
        <v>1839</v>
      </c>
      <c r="C1721" s="28" t="s">
        <v>416</v>
      </c>
      <c r="D1721" s="28">
        <v>2706448</v>
      </c>
      <c r="E1721" s="28" t="s">
        <v>1902</v>
      </c>
    </row>
    <row r="1722" spans="1:5" x14ac:dyDescent="0.35">
      <c r="A1722" s="28">
        <v>27</v>
      </c>
      <c r="B1722" s="28" t="s">
        <v>1839</v>
      </c>
      <c r="C1722" s="28" t="s">
        <v>416</v>
      </c>
      <c r="D1722" s="28">
        <v>2706505</v>
      </c>
      <c r="E1722" s="28" t="s">
        <v>1903</v>
      </c>
    </row>
    <row r="1723" spans="1:5" x14ac:dyDescent="0.35">
      <c r="A1723" s="28">
        <v>27</v>
      </c>
      <c r="B1723" s="28" t="s">
        <v>1839</v>
      </c>
      <c r="C1723" s="28" t="s">
        <v>416</v>
      </c>
      <c r="D1723" s="28">
        <v>2706604</v>
      </c>
      <c r="E1723" s="28" t="s">
        <v>1904</v>
      </c>
    </row>
    <row r="1724" spans="1:5" x14ac:dyDescent="0.35">
      <c r="A1724" s="28">
        <v>27</v>
      </c>
      <c r="B1724" s="28" t="s">
        <v>1839</v>
      </c>
      <c r="C1724" s="28" t="s">
        <v>416</v>
      </c>
      <c r="D1724" s="28">
        <v>2706703</v>
      </c>
      <c r="E1724" s="28" t="s">
        <v>1905</v>
      </c>
    </row>
    <row r="1725" spans="1:5" x14ac:dyDescent="0.35">
      <c r="A1725" s="28">
        <v>27</v>
      </c>
      <c r="B1725" s="28" t="s">
        <v>1839</v>
      </c>
      <c r="C1725" s="28" t="s">
        <v>416</v>
      </c>
      <c r="D1725" s="28">
        <v>2706802</v>
      </c>
      <c r="E1725" s="28" t="s">
        <v>1906</v>
      </c>
    </row>
    <row r="1726" spans="1:5" x14ac:dyDescent="0.35">
      <c r="A1726" s="28">
        <v>27</v>
      </c>
      <c r="B1726" s="28" t="s">
        <v>1839</v>
      </c>
      <c r="C1726" s="28" t="s">
        <v>416</v>
      </c>
      <c r="D1726" s="28">
        <v>2706901</v>
      </c>
      <c r="E1726" s="28" t="s">
        <v>1599</v>
      </c>
    </row>
    <row r="1727" spans="1:5" x14ac:dyDescent="0.35">
      <c r="A1727" s="28">
        <v>27</v>
      </c>
      <c r="B1727" s="28" t="s">
        <v>1839</v>
      </c>
      <c r="C1727" s="28" t="s">
        <v>416</v>
      </c>
      <c r="D1727" s="28">
        <v>2707008</v>
      </c>
      <c r="E1727" s="28" t="s">
        <v>1907</v>
      </c>
    </row>
    <row r="1728" spans="1:5" x14ac:dyDescent="0.35">
      <c r="A1728" s="28">
        <v>27</v>
      </c>
      <c r="B1728" s="28" t="s">
        <v>1839</v>
      </c>
      <c r="C1728" s="28" t="s">
        <v>416</v>
      </c>
      <c r="D1728" s="28">
        <v>2707107</v>
      </c>
      <c r="E1728" s="28" t="s">
        <v>1908</v>
      </c>
    </row>
    <row r="1729" spans="1:5" x14ac:dyDescent="0.35">
      <c r="A1729" s="28">
        <v>27</v>
      </c>
      <c r="B1729" s="28" t="s">
        <v>1839</v>
      </c>
      <c r="C1729" s="28" t="s">
        <v>416</v>
      </c>
      <c r="D1729" s="28">
        <v>2707206</v>
      </c>
      <c r="E1729" s="28" t="s">
        <v>1909</v>
      </c>
    </row>
    <row r="1730" spans="1:5" x14ac:dyDescent="0.35">
      <c r="A1730" s="28">
        <v>27</v>
      </c>
      <c r="B1730" s="28" t="s">
        <v>1839</v>
      </c>
      <c r="C1730" s="28" t="s">
        <v>416</v>
      </c>
      <c r="D1730" s="28">
        <v>2707305</v>
      </c>
      <c r="E1730" s="28" t="s">
        <v>1910</v>
      </c>
    </row>
    <row r="1731" spans="1:5" x14ac:dyDescent="0.35">
      <c r="A1731" s="28">
        <v>27</v>
      </c>
      <c r="B1731" s="28" t="s">
        <v>1839</v>
      </c>
      <c r="C1731" s="28" t="s">
        <v>416</v>
      </c>
      <c r="D1731" s="28">
        <v>2707404</v>
      </c>
      <c r="E1731" s="28" t="s">
        <v>1911</v>
      </c>
    </row>
    <row r="1732" spans="1:5" x14ac:dyDescent="0.35">
      <c r="A1732" s="28">
        <v>27</v>
      </c>
      <c r="B1732" s="28" t="s">
        <v>1839</v>
      </c>
      <c r="C1732" s="28" t="s">
        <v>416</v>
      </c>
      <c r="D1732" s="28">
        <v>2707503</v>
      </c>
      <c r="E1732" s="28" t="s">
        <v>1912</v>
      </c>
    </row>
    <row r="1733" spans="1:5" x14ac:dyDescent="0.35">
      <c r="A1733" s="28">
        <v>27</v>
      </c>
      <c r="B1733" s="28" t="s">
        <v>1839</v>
      </c>
      <c r="C1733" s="28" t="s">
        <v>416</v>
      </c>
      <c r="D1733" s="28">
        <v>2707602</v>
      </c>
      <c r="E1733" s="28" t="s">
        <v>1913</v>
      </c>
    </row>
    <row r="1734" spans="1:5" x14ac:dyDescent="0.35">
      <c r="A1734" s="28">
        <v>27</v>
      </c>
      <c r="B1734" s="28" t="s">
        <v>1839</v>
      </c>
      <c r="C1734" s="28" t="s">
        <v>416</v>
      </c>
      <c r="D1734" s="28">
        <v>2707701</v>
      </c>
      <c r="E1734" s="28" t="s">
        <v>1914</v>
      </c>
    </row>
    <row r="1735" spans="1:5" x14ac:dyDescent="0.35">
      <c r="A1735" s="28">
        <v>27</v>
      </c>
      <c r="B1735" s="28" t="s">
        <v>1839</v>
      </c>
      <c r="C1735" s="28" t="s">
        <v>416</v>
      </c>
      <c r="D1735" s="28">
        <v>2707800</v>
      </c>
      <c r="E1735" s="28" t="s">
        <v>1915</v>
      </c>
    </row>
    <row r="1736" spans="1:5" x14ac:dyDescent="0.35">
      <c r="A1736" s="28">
        <v>27</v>
      </c>
      <c r="B1736" s="28" t="s">
        <v>1839</v>
      </c>
      <c r="C1736" s="28" t="s">
        <v>416</v>
      </c>
      <c r="D1736" s="28">
        <v>2707909</v>
      </c>
      <c r="E1736" s="28" t="s">
        <v>1916</v>
      </c>
    </row>
    <row r="1737" spans="1:5" x14ac:dyDescent="0.35">
      <c r="A1737" s="28">
        <v>27</v>
      </c>
      <c r="B1737" s="28" t="s">
        <v>1839</v>
      </c>
      <c r="C1737" s="28" t="s">
        <v>416</v>
      </c>
      <c r="D1737" s="28">
        <v>2708006</v>
      </c>
      <c r="E1737" s="28" t="s">
        <v>1917</v>
      </c>
    </row>
    <row r="1738" spans="1:5" x14ac:dyDescent="0.35">
      <c r="A1738" s="28">
        <v>27</v>
      </c>
      <c r="B1738" s="28" t="s">
        <v>1839</v>
      </c>
      <c r="C1738" s="28" t="s">
        <v>416</v>
      </c>
      <c r="D1738" s="28">
        <v>2708105</v>
      </c>
      <c r="E1738" s="28" t="s">
        <v>1918</v>
      </c>
    </row>
    <row r="1739" spans="1:5" x14ac:dyDescent="0.35">
      <c r="A1739" s="28">
        <v>27</v>
      </c>
      <c r="B1739" s="28" t="s">
        <v>1839</v>
      </c>
      <c r="C1739" s="28" t="s">
        <v>416</v>
      </c>
      <c r="D1739" s="28">
        <v>2708204</v>
      </c>
      <c r="E1739" s="28" t="s">
        <v>1919</v>
      </c>
    </row>
    <row r="1740" spans="1:5" x14ac:dyDescent="0.35">
      <c r="A1740" s="28">
        <v>27</v>
      </c>
      <c r="B1740" s="28" t="s">
        <v>1839</v>
      </c>
      <c r="C1740" s="28" t="s">
        <v>416</v>
      </c>
      <c r="D1740" s="28">
        <v>2708303</v>
      </c>
      <c r="E1740" s="28" t="s">
        <v>1920</v>
      </c>
    </row>
    <row r="1741" spans="1:5" x14ac:dyDescent="0.35">
      <c r="A1741" s="28">
        <v>27</v>
      </c>
      <c r="B1741" s="28" t="s">
        <v>1839</v>
      </c>
      <c r="C1741" s="28" t="s">
        <v>416</v>
      </c>
      <c r="D1741" s="28">
        <v>2708402</v>
      </c>
      <c r="E1741" s="28" t="s">
        <v>1921</v>
      </c>
    </row>
    <row r="1742" spans="1:5" x14ac:dyDescent="0.35">
      <c r="A1742" s="28">
        <v>27</v>
      </c>
      <c r="B1742" s="28" t="s">
        <v>1839</v>
      </c>
      <c r="C1742" s="28" t="s">
        <v>416</v>
      </c>
      <c r="D1742" s="28">
        <v>2708501</v>
      </c>
      <c r="E1742" s="28" t="s">
        <v>1922</v>
      </c>
    </row>
    <row r="1743" spans="1:5" x14ac:dyDescent="0.35">
      <c r="A1743" s="28">
        <v>27</v>
      </c>
      <c r="B1743" s="28" t="s">
        <v>1839</v>
      </c>
      <c r="C1743" s="28" t="s">
        <v>416</v>
      </c>
      <c r="D1743" s="28">
        <v>2708600</v>
      </c>
      <c r="E1743" s="28" t="s">
        <v>1923</v>
      </c>
    </row>
    <row r="1744" spans="1:5" x14ac:dyDescent="0.35">
      <c r="A1744" s="28">
        <v>27</v>
      </c>
      <c r="B1744" s="28" t="s">
        <v>1839</v>
      </c>
      <c r="C1744" s="28" t="s">
        <v>416</v>
      </c>
      <c r="D1744" s="28">
        <v>2708709</v>
      </c>
      <c r="E1744" s="28" t="s">
        <v>1924</v>
      </c>
    </row>
    <row r="1745" spans="1:5" x14ac:dyDescent="0.35">
      <c r="A1745" s="28">
        <v>27</v>
      </c>
      <c r="B1745" s="28" t="s">
        <v>1839</v>
      </c>
      <c r="C1745" s="28" t="s">
        <v>416</v>
      </c>
      <c r="D1745" s="28">
        <v>2708808</v>
      </c>
      <c r="E1745" s="28" t="s">
        <v>1925</v>
      </c>
    </row>
    <row r="1746" spans="1:5" x14ac:dyDescent="0.35">
      <c r="A1746" s="28">
        <v>27</v>
      </c>
      <c r="B1746" s="28" t="s">
        <v>1839</v>
      </c>
      <c r="C1746" s="28" t="s">
        <v>416</v>
      </c>
      <c r="D1746" s="28">
        <v>2708907</v>
      </c>
      <c r="E1746" s="28" t="s">
        <v>1926</v>
      </c>
    </row>
    <row r="1747" spans="1:5" x14ac:dyDescent="0.35">
      <c r="A1747" s="28">
        <v>27</v>
      </c>
      <c r="B1747" s="28" t="s">
        <v>1839</v>
      </c>
      <c r="C1747" s="28" t="s">
        <v>416</v>
      </c>
      <c r="D1747" s="28">
        <v>2708956</v>
      </c>
      <c r="E1747" s="28" t="s">
        <v>1927</v>
      </c>
    </row>
    <row r="1748" spans="1:5" x14ac:dyDescent="0.35">
      <c r="A1748" s="28">
        <v>27</v>
      </c>
      <c r="B1748" s="28" t="s">
        <v>1839</v>
      </c>
      <c r="C1748" s="28" t="s">
        <v>416</v>
      </c>
      <c r="D1748" s="28">
        <v>2709004</v>
      </c>
      <c r="E1748" s="28" t="s">
        <v>1928</v>
      </c>
    </row>
    <row r="1749" spans="1:5" x14ac:dyDescent="0.35">
      <c r="A1749" s="28">
        <v>27</v>
      </c>
      <c r="B1749" s="28" t="s">
        <v>1839</v>
      </c>
      <c r="C1749" s="28" t="s">
        <v>416</v>
      </c>
      <c r="D1749" s="28">
        <v>2709103</v>
      </c>
      <c r="E1749" s="28" t="s">
        <v>1929</v>
      </c>
    </row>
    <row r="1750" spans="1:5" x14ac:dyDescent="0.35">
      <c r="A1750" s="28">
        <v>27</v>
      </c>
      <c r="B1750" s="28" t="s">
        <v>1839</v>
      </c>
      <c r="C1750" s="28" t="s">
        <v>416</v>
      </c>
      <c r="D1750" s="28">
        <v>2709152</v>
      </c>
      <c r="E1750" s="28" t="s">
        <v>1930</v>
      </c>
    </row>
    <row r="1751" spans="1:5" x14ac:dyDescent="0.35">
      <c r="A1751" s="28">
        <v>27</v>
      </c>
      <c r="B1751" s="28" t="s">
        <v>1839</v>
      </c>
      <c r="C1751" s="28" t="s">
        <v>416</v>
      </c>
      <c r="D1751" s="28">
        <v>2709202</v>
      </c>
      <c r="E1751" s="28" t="s">
        <v>1931</v>
      </c>
    </row>
    <row r="1752" spans="1:5" x14ac:dyDescent="0.35">
      <c r="A1752" s="28">
        <v>27</v>
      </c>
      <c r="B1752" s="28" t="s">
        <v>1839</v>
      </c>
      <c r="C1752" s="28" t="s">
        <v>416</v>
      </c>
      <c r="D1752" s="28">
        <v>2709301</v>
      </c>
      <c r="E1752" s="28" t="s">
        <v>1932</v>
      </c>
    </row>
    <row r="1753" spans="1:5" x14ac:dyDescent="0.35">
      <c r="A1753" s="28">
        <v>27</v>
      </c>
      <c r="B1753" s="28" t="s">
        <v>1839</v>
      </c>
      <c r="C1753" s="28" t="s">
        <v>416</v>
      </c>
      <c r="D1753" s="28">
        <v>2709400</v>
      </c>
      <c r="E1753" s="28" t="s">
        <v>1466</v>
      </c>
    </row>
    <row r="1754" spans="1:5" x14ac:dyDescent="0.35">
      <c r="A1754" s="28">
        <v>28</v>
      </c>
      <c r="B1754" s="28" t="s">
        <v>1933</v>
      </c>
      <c r="C1754" s="28" t="s">
        <v>443</v>
      </c>
      <c r="D1754" s="28">
        <v>2800100</v>
      </c>
      <c r="E1754" s="28" t="s">
        <v>1934</v>
      </c>
    </row>
    <row r="1755" spans="1:5" x14ac:dyDescent="0.35">
      <c r="A1755" s="28">
        <v>28</v>
      </c>
      <c r="B1755" s="28" t="s">
        <v>1933</v>
      </c>
      <c r="C1755" s="28" t="s">
        <v>443</v>
      </c>
      <c r="D1755" s="28">
        <v>2800209</v>
      </c>
      <c r="E1755" s="28" t="s">
        <v>1935</v>
      </c>
    </row>
    <row r="1756" spans="1:5" x14ac:dyDescent="0.35">
      <c r="A1756" s="28">
        <v>28</v>
      </c>
      <c r="B1756" s="28" t="s">
        <v>1933</v>
      </c>
      <c r="C1756" s="28" t="s">
        <v>443</v>
      </c>
      <c r="D1756" s="28">
        <v>2800308</v>
      </c>
      <c r="E1756" s="28" t="s">
        <v>1936</v>
      </c>
    </row>
    <row r="1757" spans="1:5" x14ac:dyDescent="0.35">
      <c r="A1757" s="28">
        <v>28</v>
      </c>
      <c r="B1757" s="28" t="s">
        <v>1933</v>
      </c>
      <c r="C1757" s="28" t="s">
        <v>443</v>
      </c>
      <c r="D1757" s="28">
        <v>2800407</v>
      </c>
      <c r="E1757" s="28" t="s">
        <v>1937</v>
      </c>
    </row>
    <row r="1758" spans="1:5" x14ac:dyDescent="0.35">
      <c r="A1758" s="28">
        <v>28</v>
      </c>
      <c r="B1758" s="28" t="s">
        <v>1933</v>
      </c>
      <c r="C1758" s="28" t="s">
        <v>443</v>
      </c>
      <c r="D1758" s="28">
        <v>2800506</v>
      </c>
      <c r="E1758" s="28" t="s">
        <v>1317</v>
      </c>
    </row>
    <row r="1759" spans="1:5" x14ac:dyDescent="0.35">
      <c r="A1759" s="28">
        <v>28</v>
      </c>
      <c r="B1759" s="28" t="s">
        <v>1933</v>
      </c>
      <c r="C1759" s="28" t="s">
        <v>443</v>
      </c>
      <c r="D1759" s="28">
        <v>2800605</v>
      </c>
      <c r="E1759" s="28" t="s">
        <v>1938</v>
      </c>
    </row>
    <row r="1760" spans="1:5" x14ac:dyDescent="0.35">
      <c r="A1760" s="28">
        <v>28</v>
      </c>
      <c r="B1760" s="28" t="s">
        <v>1933</v>
      </c>
      <c r="C1760" s="28" t="s">
        <v>443</v>
      </c>
      <c r="D1760" s="28">
        <v>2800670</v>
      </c>
      <c r="E1760" s="28" t="s">
        <v>1939</v>
      </c>
    </row>
    <row r="1761" spans="1:5" x14ac:dyDescent="0.35">
      <c r="A1761" s="28">
        <v>28</v>
      </c>
      <c r="B1761" s="28" t="s">
        <v>1933</v>
      </c>
      <c r="C1761" s="28" t="s">
        <v>443</v>
      </c>
      <c r="D1761" s="28">
        <v>2800704</v>
      </c>
      <c r="E1761" s="28" t="s">
        <v>1940</v>
      </c>
    </row>
    <row r="1762" spans="1:5" x14ac:dyDescent="0.35">
      <c r="A1762" s="28">
        <v>28</v>
      </c>
      <c r="B1762" s="28" t="s">
        <v>1933</v>
      </c>
      <c r="C1762" s="28" t="s">
        <v>443</v>
      </c>
      <c r="D1762" s="28">
        <v>2801009</v>
      </c>
      <c r="E1762" s="28" t="s">
        <v>1941</v>
      </c>
    </row>
    <row r="1763" spans="1:5" x14ac:dyDescent="0.35">
      <c r="A1763" s="28">
        <v>28</v>
      </c>
      <c r="B1763" s="28" t="s">
        <v>1933</v>
      </c>
      <c r="C1763" s="28" t="s">
        <v>443</v>
      </c>
      <c r="D1763" s="28">
        <v>2801108</v>
      </c>
      <c r="E1763" s="28" t="s">
        <v>1942</v>
      </c>
    </row>
    <row r="1764" spans="1:5" x14ac:dyDescent="0.35">
      <c r="A1764" s="28">
        <v>28</v>
      </c>
      <c r="B1764" s="28" t="s">
        <v>1933</v>
      </c>
      <c r="C1764" s="28" t="s">
        <v>443</v>
      </c>
      <c r="D1764" s="28">
        <v>2801207</v>
      </c>
      <c r="E1764" s="28" t="s">
        <v>1943</v>
      </c>
    </row>
    <row r="1765" spans="1:5" x14ac:dyDescent="0.35">
      <c r="A1765" s="28">
        <v>28</v>
      </c>
      <c r="B1765" s="28" t="s">
        <v>1933</v>
      </c>
      <c r="C1765" s="28" t="s">
        <v>443</v>
      </c>
      <c r="D1765" s="28">
        <v>2801306</v>
      </c>
      <c r="E1765" s="28" t="s">
        <v>1852</v>
      </c>
    </row>
    <row r="1766" spans="1:5" x14ac:dyDescent="0.35">
      <c r="A1766" s="28">
        <v>28</v>
      </c>
      <c r="B1766" s="28" t="s">
        <v>1933</v>
      </c>
      <c r="C1766" s="28" t="s">
        <v>443</v>
      </c>
      <c r="D1766" s="28">
        <v>2801405</v>
      </c>
      <c r="E1766" s="28" t="s">
        <v>1944</v>
      </c>
    </row>
    <row r="1767" spans="1:5" x14ac:dyDescent="0.35">
      <c r="A1767" s="28">
        <v>28</v>
      </c>
      <c r="B1767" s="28" t="s">
        <v>1933</v>
      </c>
      <c r="C1767" s="28" t="s">
        <v>443</v>
      </c>
      <c r="D1767" s="28">
        <v>2801504</v>
      </c>
      <c r="E1767" s="28" t="s">
        <v>1945</v>
      </c>
    </row>
    <row r="1768" spans="1:5" x14ac:dyDescent="0.35">
      <c r="A1768" s="28">
        <v>28</v>
      </c>
      <c r="B1768" s="28" t="s">
        <v>1933</v>
      </c>
      <c r="C1768" s="28" t="s">
        <v>443</v>
      </c>
      <c r="D1768" s="28">
        <v>2801603</v>
      </c>
      <c r="E1768" s="28" t="s">
        <v>1946</v>
      </c>
    </row>
    <row r="1769" spans="1:5" x14ac:dyDescent="0.35">
      <c r="A1769" s="28">
        <v>28</v>
      </c>
      <c r="B1769" s="28" t="s">
        <v>1933</v>
      </c>
      <c r="C1769" s="28" t="s">
        <v>443</v>
      </c>
      <c r="D1769" s="28">
        <v>2801702</v>
      </c>
      <c r="E1769" s="28" t="s">
        <v>1947</v>
      </c>
    </row>
    <row r="1770" spans="1:5" x14ac:dyDescent="0.35">
      <c r="A1770" s="28">
        <v>28</v>
      </c>
      <c r="B1770" s="28" t="s">
        <v>1933</v>
      </c>
      <c r="C1770" s="28" t="s">
        <v>443</v>
      </c>
      <c r="D1770" s="28">
        <v>2801900</v>
      </c>
      <c r="E1770" s="28" t="s">
        <v>1948</v>
      </c>
    </row>
    <row r="1771" spans="1:5" x14ac:dyDescent="0.35">
      <c r="A1771" s="28">
        <v>28</v>
      </c>
      <c r="B1771" s="28" t="s">
        <v>1933</v>
      </c>
      <c r="C1771" s="28" t="s">
        <v>443</v>
      </c>
      <c r="D1771" s="28">
        <v>2802007</v>
      </c>
      <c r="E1771" s="28" t="s">
        <v>1949</v>
      </c>
    </row>
    <row r="1772" spans="1:5" x14ac:dyDescent="0.35">
      <c r="A1772" s="28">
        <v>28</v>
      </c>
      <c r="B1772" s="28" t="s">
        <v>1933</v>
      </c>
      <c r="C1772" s="28" t="s">
        <v>443</v>
      </c>
      <c r="D1772" s="28">
        <v>2802106</v>
      </c>
      <c r="E1772" s="28" t="s">
        <v>1950</v>
      </c>
    </row>
    <row r="1773" spans="1:5" x14ac:dyDescent="0.35">
      <c r="A1773" s="28">
        <v>28</v>
      </c>
      <c r="B1773" s="28" t="s">
        <v>1933</v>
      </c>
      <c r="C1773" s="28" t="s">
        <v>443</v>
      </c>
      <c r="D1773" s="28">
        <v>2802205</v>
      </c>
      <c r="E1773" s="28" t="s">
        <v>1723</v>
      </c>
    </row>
    <row r="1774" spans="1:5" x14ac:dyDescent="0.35">
      <c r="A1774" s="28">
        <v>28</v>
      </c>
      <c r="B1774" s="28" t="s">
        <v>1933</v>
      </c>
      <c r="C1774" s="28" t="s">
        <v>443</v>
      </c>
      <c r="D1774" s="28">
        <v>2802304</v>
      </c>
      <c r="E1774" s="28" t="s">
        <v>1951</v>
      </c>
    </row>
    <row r="1775" spans="1:5" x14ac:dyDescent="0.35">
      <c r="A1775" s="28">
        <v>28</v>
      </c>
      <c r="B1775" s="28" t="s">
        <v>1933</v>
      </c>
      <c r="C1775" s="28" t="s">
        <v>443</v>
      </c>
      <c r="D1775" s="28">
        <v>2802403</v>
      </c>
      <c r="E1775" s="28" t="s">
        <v>1952</v>
      </c>
    </row>
    <row r="1776" spans="1:5" x14ac:dyDescent="0.35">
      <c r="A1776" s="28">
        <v>28</v>
      </c>
      <c r="B1776" s="28" t="s">
        <v>1933</v>
      </c>
      <c r="C1776" s="28" t="s">
        <v>443</v>
      </c>
      <c r="D1776" s="28">
        <v>2802502</v>
      </c>
      <c r="E1776" s="28" t="s">
        <v>1953</v>
      </c>
    </row>
    <row r="1777" spans="1:5" x14ac:dyDescent="0.35">
      <c r="A1777" s="28">
        <v>28</v>
      </c>
      <c r="B1777" s="28" t="s">
        <v>1933</v>
      </c>
      <c r="C1777" s="28" t="s">
        <v>443</v>
      </c>
      <c r="D1777" s="28">
        <v>2802601</v>
      </c>
      <c r="E1777" s="28" t="s">
        <v>1954</v>
      </c>
    </row>
    <row r="1778" spans="1:5" x14ac:dyDescent="0.35">
      <c r="A1778" s="28">
        <v>28</v>
      </c>
      <c r="B1778" s="28" t="s">
        <v>1933</v>
      </c>
      <c r="C1778" s="28" t="s">
        <v>443</v>
      </c>
      <c r="D1778" s="28">
        <v>2802700</v>
      </c>
      <c r="E1778" s="28" t="s">
        <v>1955</v>
      </c>
    </row>
    <row r="1779" spans="1:5" x14ac:dyDescent="0.35">
      <c r="A1779" s="28">
        <v>28</v>
      </c>
      <c r="B1779" s="28" t="s">
        <v>1933</v>
      </c>
      <c r="C1779" s="28" t="s">
        <v>443</v>
      </c>
      <c r="D1779" s="28">
        <v>2802809</v>
      </c>
      <c r="E1779" s="28" t="s">
        <v>1956</v>
      </c>
    </row>
    <row r="1780" spans="1:5" x14ac:dyDescent="0.35">
      <c r="A1780" s="28">
        <v>28</v>
      </c>
      <c r="B1780" s="28" t="s">
        <v>1933</v>
      </c>
      <c r="C1780" s="28" t="s">
        <v>443</v>
      </c>
      <c r="D1780" s="28">
        <v>2802908</v>
      </c>
      <c r="E1780" s="28" t="s">
        <v>1551</v>
      </c>
    </row>
    <row r="1781" spans="1:5" x14ac:dyDescent="0.35">
      <c r="A1781" s="28">
        <v>28</v>
      </c>
      <c r="B1781" s="28" t="s">
        <v>1933</v>
      </c>
      <c r="C1781" s="28" t="s">
        <v>443</v>
      </c>
      <c r="D1781" s="28">
        <v>2803005</v>
      </c>
      <c r="E1781" s="28" t="s">
        <v>1957</v>
      </c>
    </row>
    <row r="1782" spans="1:5" x14ac:dyDescent="0.35">
      <c r="A1782" s="28">
        <v>28</v>
      </c>
      <c r="B1782" s="28" t="s">
        <v>1933</v>
      </c>
      <c r="C1782" s="28" t="s">
        <v>443</v>
      </c>
      <c r="D1782" s="28">
        <v>2803104</v>
      </c>
      <c r="E1782" s="28" t="s">
        <v>1958</v>
      </c>
    </row>
    <row r="1783" spans="1:5" x14ac:dyDescent="0.35">
      <c r="A1783" s="28">
        <v>28</v>
      </c>
      <c r="B1783" s="28" t="s">
        <v>1933</v>
      </c>
      <c r="C1783" s="28" t="s">
        <v>443</v>
      </c>
      <c r="D1783" s="28">
        <v>2803203</v>
      </c>
      <c r="E1783" s="28" t="s">
        <v>1959</v>
      </c>
    </row>
    <row r="1784" spans="1:5" x14ac:dyDescent="0.35">
      <c r="A1784" s="28">
        <v>28</v>
      </c>
      <c r="B1784" s="28" t="s">
        <v>1933</v>
      </c>
      <c r="C1784" s="28" t="s">
        <v>443</v>
      </c>
      <c r="D1784" s="28">
        <v>2803302</v>
      </c>
      <c r="E1784" s="28" t="s">
        <v>1960</v>
      </c>
    </row>
    <row r="1785" spans="1:5" x14ac:dyDescent="0.35">
      <c r="A1785" s="28">
        <v>28</v>
      </c>
      <c r="B1785" s="28" t="s">
        <v>1933</v>
      </c>
      <c r="C1785" s="28" t="s">
        <v>443</v>
      </c>
      <c r="D1785" s="28">
        <v>2803401</v>
      </c>
      <c r="E1785" s="28" t="s">
        <v>1961</v>
      </c>
    </row>
    <row r="1786" spans="1:5" x14ac:dyDescent="0.35">
      <c r="A1786" s="28">
        <v>28</v>
      </c>
      <c r="B1786" s="28" t="s">
        <v>1933</v>
      </c>
      <c r="C1786" s="28" t="s">
        <v>443</v>
      </c>
      <c r="D1786" s="28">
        <v>2803500</v>
      </c>
      <c r="E1786" s="28" t="s">
        <v>1962</v>
      </c>
    </row>
    <row r="1787" spans="1:5" x14ac:dyDescent="0.35">
      <c r="A1787" s="28">
        <v>28</v>
      </c>
      <c r="B1787" s="28" t="s">
        <v>1933</v>
      </c>
      <c r="C1787" s="28" t="s">
        <v>443</v>
      </c>
      <c r="D1787" s="28">
        <v>2803609</v>
      </c>
      <c r="E1787" s="28" t="s">
        <v>1963</v>
      </c>
    </row>
    <row r="1788" spans="1:5" x14ac:dyDescent="0.35">
      <c r="A1788" s="28">
        <v>28</v>
      </c>
      <c r="B1788" s="28" t="s">
        <v>1933</v>
      </c>
      <c r="C1788" s="28" t="s">
        <v>443</v>
      </c>
      <c r="D1788" s="28">
        <v>2803708</v>
      </c>
      <c r="E1788" s="28" t="s">
        <v>1964</v>
      </c>
    </row>
    <row r="1789" spans="1:5" x14ac:dyDescent="0.35">
      <c r="A1789" s="28">
        <v>28</v>
      </c>
      <c r="B1789" s="28" t="s">
        <v>1933</v>
      </c>
      <c r="C1789" s="28" t="s">
        <v>443</v>
      </c>
      <c r="D1789" s="28">
        <v>2803807</v>
      </c>
      <c r="E1789" s="28" t="s">
        <v>1965</v>
      </c>
    </row>
    <row r="1790" spans="1:5" x14ac:dyDescent="0.35">
      <c r="A1790" s="28">
        <v>28</v>
      </c>
      <c r="B1790" s="28" t="s">
        <v>1933</v>
      </c>
      <c r="C1790" s="28" t="s">
        <v>443</v>
      </c>
      <c r="D1790" s="28">
        <v>2803906</v>
      </c>
      <c r="E1790" s="28" t="s">
        <v>1966</v>
      </c>
    </row>
    <row r="1791" spans="1:5" x14ac:dyDescent="0.35">
      <c r="A1791" s="28">
        <v>28</v>
      </c>
      <c r="B1791" s="28" t="s">
        <v>1933</v>
      </c>
      <c r="C1791" s="28" t="s">
        <v>443</v>
      </c>
      <c r="D1791" s="28">
        <v>2804003</v>
      </c>
      <c r="E1791" s="28" t="s">
        <v>1967</v>
      </c>
    </row>
    <row r="1792" spans="1:5" x14ac:dyDescent="0.35">
      <c r="A1792" s="28">
        <v>28</v>
      </c>
      <c r="B1792" s="28" t="s">
        <v>1933</v>
      </c>
      <c r="C1792" s="28" t="s">
        <v>443</v>
      </c>
      <c r="D1792" s="28">
        <v>2804102</v>
      </c>
      <c r="E1792" s="28" t="s">
        <v>1968</v>
      </c>
    </row>
    <row r="1793" spans="1:5" x14ac:dyDescent="0.35">
      <c r="A1793" s="28">
        <v>28</v>
      </c>
      <c r="B1793" s="28" t="s">
        <v>1933</v>
      </c>
      <c r="C1793" s="28" t="s">
        <v>443</v>
      </c>
      <c r="D1793" s="28">
        <v>2804201</v>
      </c>
      <c r="E1793" s="28" t="s">
        <v>1969</v>
      </c>
    </row>
    <row r="1794" spans="1:5" x14ac:dyDescent="0.35">
      <c r="A1794" s="28">
        <v>28</v>
      </c>
      <c r="B1794" s="28" t="s">
        <v>1933</v>
      </c>
      <c r="C1794" s="28" t="s">
        <v>443</v>
      </c>
      <c r="D1794" s="28">
        <v>2804300</v>
      </c>
      <c r="E1794" s="28" t="s">
        <v>1970</v>
      </c>
    </row>
    <row r="1795" spans="1:5" x14ac:dyDescent="0.35">
      <c r="A1795" s="28">
        <v>28</v>
      </c>
      <c r="B1795" s="28" t="s">
        <v>1933</v>
      </c>
      <c r="C1795" s="28" t="s">
        <v>443</v>
      </c>
      <c r="D1795" s="28">
        <v>2804409</v>
      </c>
      <c r="E1795" s="28" t="s">
        <v>1971</v>
      </c>
    </row>
    <row r="1796" spans="1:5" x14ac:dyDescent="0.35">
      <c r="A1796" s="28">
        <v>28</v>
      </c>
      <c r="B1796" s="28" t="s">
        <v>1933</v>
      </c>
      <c r="C1796" s="28" t="s">
        <v>443</v>
      </c>
      <c r="D1796" s="28">
        <v>2804458</v>
      </c>
      <c r="E1796" s="28" t="s">
        <v>1972</v>
      </c>
    </row>
    <row r="1797" spans="1:5" x14ac:dyDescent="0.35">
      <c r="A1797" s="28">
        <v>28</v>
      </c>
      <c r="B1797" s="28" t="s">
        <v>1933</v>
      </c>
      <c r="C1797" s="28" t="s">
        <v>443</v>
      </c>
      <c r="D1797" s="28">
        <v>2804508</v>
      </c>
      <c r="E1797" s="28" t="s">
        <v>1973</v>
      </c>
    </row>
    <row r="1798" spans="1:5" x14ac:dyDescent="0.35">
      <c r="A1798" s="28">
        <v>28</v>
      </c>
      <c r="B1798" s="28" t="s">
        <v>1933</v>
      </c>
      <c r="C1798" s="28" t="s">
        <v>443</v>
      </c>
      <c r="D1798" s="28">
        <v>2804607</v>
      </c>
      <c r="E1798" s="28" t="s">
        <v>1974</v>
      </c>
    </row>
    <row r="1799" spans="1:5" x14ac:dyDescent="0.35">
      <c r="A1799" s="28">
        <v>28</v>
      </c>
      <c r="B1799" s="28" t="s">
        <v>1933</v>
      </c>
      <c r="C1799" s="28" t="s">
        <v>443</v>
      </c>
      <c r="D1799" s="28">
        <v>2804706</v>
      </c>
      <c r="E1799" s="28" t="s">
        <v>1975</v>
      </c>
    </row>
    <row r="1800" spans="1:5" x14ac:dyDescent="0.35">
      <c r="A1800" s="28">
        <v>28</v>
      </c>
      <c r="B1800" s="28" t="s">
        <v>1933</v>
      </c>
      <c r="C1800" s="28" t="s">
        <v>443</v>
      </c>
      <c r="D1800" s="28">
        <v>2804805</v>
      </c>
      <c r="E1800" s="28" t="s">
        <v>1976</v>
      </c>
    </row>
    <row r="1801" spans="1:5" x14ac:dyDescent="0.35">
      <c r="A1801" s="28">
        <v>28</v>
      </c>
      <c r="B1801" s="28" t="s">
        <v>1933</v>
      </c>
      <c r="C1801" s="28" t="s">
        <v>443</v>
      </c>
      <c r="D1801" s="28">
        <v>2804904</v>
      </c>
      <c r="E1801" s="28" t="s">
        <v>1250</v>
      </c>
    </row>
    <row r="1802" spans="1:5" x14ac:dyDescent="0.35">
      <c r="A1802" s="28">
        <v>28</v>
      </c>
      <c r="B1802" s="28" t="s">
        <v>1933</v>
      </c>
      <c r="C1802" s="28" t="s">
        <v>443</v>
      </c>
      <c r="D1802" s="28">
        <v>2805000</v>
      </c>
      <c r="E1802" s="28" t="s">
        <v>1977</v>
      </c>
    </row>
    <row r="1803" spans="1:5" x14ac:dyDescent="0.35">
      <c r="A1803" s="28">
        <v>28</v>
      </c>
      <c r="B1803" s="28" t="s">
        <v>1933</v>
      </c>
      <c r="C1803" s="28" t="s">
        <v>443</v>
      </c>
      <c r="D1803" s="28">
        <v>2805109</v>
      </c>
      <c r="E1803" s="28" t="s">
        <v>1978</v>
      </c>
    </row>
    <row r="1804" spans="1:5" x14ac:dyDescent="0.35">
      <c r="A1804" s="28">
        <v>28</v>
      </c>
      <c r="B1804" s="28" t="s">
        <v>1933</v>
      </c>
      <c r="C1804" s="28" t="s">
        <v>443</v>
      </c>
      <c r="D1804" s="28">
        <v>2805208</v>
      </c>
      <c r="E1804" s="28" t="s">
        <v>1979</v>
      </c>
    </row>
    <row r="1805" spans="1:5" x14ac:dyDescent="0.35">
      <c r="A1805" s="28">
        <v>28</v>
      </c>
      <c r="B1805" s="28" t="s">
        <v>1933</v>
      </c>
      <c r="C1805" s="28" t="s">
        <v>443</v>
      </c>
      <c r="D1805" s="28">
        <v>2805307</v>
      </c>
      <c r="E1805" s="28" t="s">
        <v>1980</v>
      </c>
    </row>
    <row r="1806" spans="1:5" x14ac:dyDescent="0.35">
      <c r="A1806" s="28">
        <v>28</v>
      </c>
      <c r="B1806" s="28" t="s">
        <v>1933</v>
      </c>
      <c r="C1806" s="28" t="s">
        <v>443</v>
      </c>
      <c r="D1806" s="28">
        <v>2805406</v>
      </c>
      <c r="E1806" s="28" t="s">
        <v>1981</v>
      </c>
    </row>
    <row r="1807" spans="1:5" x14ac:dyDescent="0.35">
      <c r="A1807" s="28">
        <v>28</v>
      </c>
      <c r="B1807" s="28" t="s">
        <v>1933</v>
      </c>
      <c r="C1807" s="28" t="s">
        <v>443</v>
      </c>
      <c r="D1807" s="28">
        <v>2805505</v>
      </c>
      <c r="E1807" s="28" t="s">
        <v>1982</v>
      </c>
    </row>
    <row r="1808" spans="1:5" x14ac:dyDescent="0.35">
      <c r="A1808" s="28">
        <v>28</v>
      </c>
      <c r="B1808" s="28" t="s">
        <v>1933</v>
      </c>
      <c r="C1808" s="28" t="s">
        <v>443</v>
      </c>
      <c r="D1808" s="28">
        <v>2805604</v>
      </c>
      <c r="E1808" s="28" t="s">
        <v>1983</v>
      </c>
    </row>
    <row r="1809" spans="1:5" x14ac:dyDescent="0.35">
      <c r="A1809" s="28">
        <v>28</v>
      </c>
      <c r="B1809" s="28" t="s">
        <v>1933</v>
      </c>
      <c r="C1809" s="28" t="s">
        <v>443</v>
      </c>
      <c r="D1809" s="28">
        <v>2805703</v>
      </c>
      <c r="E1809" s="28" t="s">
        <v>1984</v>
      </c>
    </row>
    <row r="1810" spans="1:5" x14ac:dyDescent="0.35">
      <c r="A1810" s="28">
        <v>28</v>
      </c>
      <c r="B1810" s="28" t="s">
        <v>1933</v>
      </c>
      <c r="C1810" s="28" t="s">
        <v>443</v>
      </c>
      <c r="D1810" s="28">
        <v>2805802</v>
      </c>
      <c r="E1810" s="28" t="s">
        <v>1985</v>
      </c>
    </row>
    <row r="1811" spans="1:5" x14ac:dyDescent="0.35">
      <c r="A1811" s="28">
        <v>28</v>
      </c>
      <c r="B1811" s="28" t="s">
        <v>1933</v>
      </c>
      <c r="C1811" s="28" t="s">
        <v>443</v>
      </c>
      <c r="D1811" s="28">
        <v>2805901</v>
      </c>
      <c r="E1811" s="28" t="s">
        <v>1421</v>
      </c>
    </row>
    <row r="1812" spans="1:5" x14ac:dyDescent="0.35">
      <c r="A1812" s="28">
        <v>28</v>
      </c>
      <c r="B1812" s="28" t="s">
        <v>1933</v>
      </c>
      <c r="C1812" s="28" t="s">
        <v>443</v>
      </c>
      <c r="D1812" s="28">
        <v>2806008</v>
      </c>
      <c r="E1812" s="28" t="s">
        <v>1986</v>
      </c>
    </row>
    <row r="1813" spans="1:5" x14ac:dyDescent="0.35">
      <c r="A1813" s="28">
        <v>28</v>
      </c>
      <c r="B1813" s="28" t="s">
        <v>1933</v>
      </c>
      <c r="C1813" s="28" t="s">
        <v>443</v>
      </c>
      <c r="D1813" s="28">
        <v>2806107</v>
      </c>
      <c r="E1813" s="28" t="s">
        <v>1987</v>
      </c>
    </row>
    <row r="1814" spans="1:5" x14ac:dyDescent="0.35">
      <c r="A1814" s="28">
        <v>28</v>
      </c>
      <c r="B1814" s="28" t="s">
        <v>1933</v>
      </c>
      <c r="C1814" s="28" t="s">
        <v>443</v>
      </c>
      <c r="D1814" s="28">
        <v>2806206</v>
      </c>
      <c r="E1814" s="28" t="s">
        <v>1988</v>
      </c>
    </row>
    <row r="1815" spans="1:5" x14ac:dyDescent="0.35">
      <c r="A1815" s="28">
        <v>28</v>
      </c>
      <c r="B1815" s="28" t="s">
        <v>1933</v>
      </c>
      <c r="C1815" s="28" t="s">
        <v>443</v>
      </c>
      <c r="D1815" s="28">
        <v>2806305</v>
      </c>
      <c r="E1815" s="28" t="s">
        <v>1989</v>
      </c>
    </row>
    <row r="1816" spans="1:5" x14ac:dyDescent="0.35">
      <c r="A1816" s="28">
        <v>28</v>
      </c>
      <c r="B1816" s="28" t="s">
        <v>1933</v>
      </c>
      <c r="C1816" s="28" t="s">
        <v>443</v>
      </c>
      <c r="D1816" s="28">
        <v>2806404</v>
      </c>
      <c r="E1816" s="28" t="s">
        <v>1990</v>
      </c>
    </row>
    <row r="1817" spans="1:5" x14ac:dyDescent="0.35">
      <c r="A1817" s="28">
        <v>28</v>
      </c>
      <c r="B1817" s="28" t="s">
        <v>1933</v>
      </c>
      <c r="C1817" s="28" t="s">
        <v>443</v>
      </c>
      <c r="D1817" s="28">
        <v>2806503</v>
      </c>
      <c r="E1817" s="28" t="s">
        <v>1991</v>
      </c>
    </row>
    <row r="1818" spans="1:5" x14ac:dyDescent="0.35">
      <c r="A1818" s="28">
        <v>28</v>
      </c>
      <c r="B1818" s="28" t="s">
        <v>1933</v>
      </c>
      <c r="C1818" s="28" t="s">
        <v>443</v>
      </c>
      <c r="D1818" s="28">
        <v>2806602</v>
      </c>
      <c r="E1818" s="28" t="s">
        <v>1992</v>
      </c>
    </row>
    <row r="1819" spans="1:5" x14ac:dyDescent="0.35">
      <c r="A1819" s="28">
        <v>28</v>
      </c>
      <c r="B1819" s="28" t="s">
        <v>1933</v>
      </c>
      <c r="C1819" s="28" t="s">
        <v>443</v>
      </c>
      <c r="D1819" s="28">
        <v>2806701</v>
      </c>
      <c r="E1819" s="28" t="s">
        <v>1993</v>
      </c>
    </row>
    <row r="1820" spans="1:5" x14ac:dyDescent="0.35">
      <c r="A1820" s="28">
        <v>28</v>
      </c>
      <c r="B1820" s="28" t="s">
        <v>1933</v>
      </c>
      <c r="C1820" s="28" t="s">
        <v>443</v>
      </c>
      <c r="D1820" s="28">
        <v>2806800</v>
      </c>
      <c r="E1820" s="28" t="s">
        <v>1628</v>
      </c>
    </row>
    <row r="1821" spans="1:5" x14ac:dyDescent="0.35">
      <c r="A1821" s="28">
        <v>28</v>
      </c>
      <c r="B1821" s="28" t="s">
        <v>1933</v>
      </c>
      <c r="C1821" s="28" t="s">
        <v>443</v>
      </c>
      <c r="D1821" s="28">
        <v>2806909</v>
      </c>
      <c r="E1821" s="28" t="s">
        <v>1629</v>
      </c>
    </row>
    <row r="1822" spans="1:5" x14ac:dyDescent="0.35">
      <c r="A1822" s="28">
        <v>28</v>
      </c>
      <c r="B1822" s="28" t="s">
        <v>1933</v>
      </c>
      <c r="C1822" s="28" t="s">
        <v>443</v>
      </c>
      <c r="D1822" s="28">
        <v>2807006</v>
      </c>
      <c r="E1822" s="28" t="s">
        <v>1994</v>
      </c>
    </row>
    <row r="1823" spans="1:5" x14ac:dyDescent="0.35">
      <c r="A1823" s="28">
        <v>28</v>
      </c>
      <c r="B1823" s="28" t="s">
        <v>1933</v>
      </c>
      <c r="C1823" s="28" t="s">
        <v>443</v>
      </c>
      <c r="D1823" s="28">
        <v>2807105</v>
      </c>
      <c r="E1823" s="28" t="s">
        <v>1995</v>
      </c>
    </row>
    <row r="1824" spans="1:5" x14ac:dyDescent="0.35">
      <c r="A1824" s="28">
        <v>28</v>
      </c>
      <c r="B1824" s="28" t="s">
        <v>1933</v>
      </c>
      <c r="C1824" s="28" t="s">
        <v>443</v>
      </c>
      <c r="D1824" s="28">
        <v>2807204</v>
      </c>
      <c r="E1824" s="28" t="s">
        <v>1996</v>
      </c>
    </row>
    <row r="1825" spans="1:5" x14ac:dyDescent="0.35">
      <c r="A1825" s="28">
        <v>28</v>
      </c>
      <c r="B1825" s="28" t="s">
        <v>1933</v>
      </c>
      <c r="C1825" s="28" t="s">
        <v>443</v>
      </c>
      <c r="D1825" s="28">
        <v>2807303</v>
      </c>
      <c r="E1825" s="28" t="s">
        <v>1997</v>
      </c>
    </row>
    <row r="1826" spans="1:5" x14ac:dyDescent="0.35">
      <c r="A1826" s="28">
        <v>28</v>
      </c>
      <c r="B1826" s="28" t="s">
        <v>1933</v>
      </c>
      <c r="C1826" s="28" t="s">
        <v>443</v>
      </c>
      <c r="D1826" s="28">
        <v>2807402</v>
      </c>
      <c r="E1826" s="28" t="s">
        <v>1998</v>
      </c>
    </row>
    <row r="1827" spans="1:5" x14ac:dyDescent="0.35">
      <c r="A1827" s="28">
        <v>28</v>
      </c>
      <c r="B1827" s="28" t="s">
        <v>1933</v>
      </c>
      <c r="C1827" s="28" t="s">
        <v>443</v>
      </c>
      <c r="D1827" s="28">
        <v>2807501</v>
      </c>
      <c r="E1827" s="28" t="s">
        <v>1999</v>
      </c>
    </row>
    <row r="1828" spans="1:5" x14ac:dyDescent="0.35">
      <c r="A1828" s="28">
        <v>28</v>
      </c>
      <c r="B1828" s="28" t="s">
        <v>1933</v>
      </c>
      <c r="C1828" s="28" t="s">
        <v>443</v>
      </c>
      <c r="D1828" s="28">
        <v>2807600</v>
      </c>
      <c r="E1828" s="28" t="s">
        <v>2000</v>
      </c>
    </row>
    <row r="1829" spans="1:5" x14ac:dyDescent="0.35">
      <c r="A1829" s="28">
        <v>29</v>
      </c>
      <c r="B1829" s="28" t="s">
        <v>2001</v>
      </c>
      <c r="C1829" s="28" t="s">
        <v>422</v>
      </c>
      <c r="D1829" s="28">
        <v>2900108</v>
      </c>
      <c r="E1829" s="28" t="s">
        <v>2002</v>
      </c>
    </row>
    <row r="1830" spans="1:5" x14ac:dyDescent="0.35">
      <c r="A1830" s="28">
        <v>29</v>
      </c>
      <c r="B1830" s="28" t="s">
        <v>2001</v>
      </c>
      <c r="C1830" s="28" t="s">
        <v>422</v>
      </c>
      <c r="D1830" s="28">
        <v>2900207</v>
      </c>
      <c r="E1830" s="28" t="s">
        <v>2003</v>
      </c>
    </row>
    <row r="1831" spans="1:5" x14ac:dyDescent="0.35">
      <c r="A1831" s="28">
        <v>29</v>
      </c>
      <c r="B1831" s="28" t="s">
        <v>2001</v>
      </c>
      <c r="C1831" s="28" t="s">
        <v>422</v>
      </c>
      <c r="D1831" s="28">
        <v>2900306</v>
      </c>
      <c r="E1831" s="28" t="s">
        <v>2004</v>
      </c>
    </row>
    <row r="1832" spans="1:5" x14ac:dyDescent="0.35">
      <c r="A1832" s="28">
        <v>29</v>
      </c>
      <c r="B1832" s="28" t="s">
        <v>2001</v>
      </c>
      <c r="C1832" s="28" t="s">
        <v>422</v>
      </c>
      <c r="D1832" s="28">
        <v>2900355</v>
      </c>
      <c r="E1832" s="28" t="s">
        <v>2005</v>
      </c>
    </row>
    <row r="1833" spans="1:5" x14ac:dyDescent="0.35">
      <c r="A1833" s="28">
        <v>29</v>
      </c>
      <c r="B1833" s="28" t="s">
        <v>2001</v>
      </c>
      <c r="C1833" s="28" t="s">
        <v>422</v>
      </c>
      <c r="D1833" s="28">
        <v>2900405</v>
      </c>
      <c r="E1833" s="28" t="s">
        <v>2006</v>
      </c>
    </row>
    <row r="1834" spans="1:5" x14ac:dyDescent="0.35">
      <c r="A1834" s="28">
        <v>29</v>
      </c>
      <c r="B1834" s="28" t="s">
        <v>2001</v>
      </c>
      <c r="C1834" s="28" t="s">
        <v>422</v>
      </c>
      <c r="D1834" s="28">
        <v>2900504</v>
      </c>
      <c r="E1834" s="28" t="s">
        <v>2007</v>
      </c>
    </row>
    <row r="1835" spans="1:5" x14ac:dyDescent="0.35">
      <c r="A1835" s="28">
        <v>29</v>
      </c>
      <c r="B1835" s="28" t="s">
        <v>2001</v>
      </c>
      <c r="C1835" s="28" t="s">
        <v>422</v>
      </c>
      <c r="D1835" s="28">
        <v>2900603</v>
      </c>
      <c r="E1835" s="28" t="s">
        <v>2008</v>
      </c>
    </row>
    <row r="1836" spans="1:5" x14ac:dyDescent="0.35">
      <c r="A1836" s="28">
        <v>29</v>
      </c>
      <c r="B1836" s="28" t="s">
        <v>2001</v>
      </c>
      <c r="C1836" s="28" t="s">
        <v>422</v>
      </c>
      <c r="D1836" s="28">
        <v>2900702</v>
      </c>
      <c r="E1836" s="28" t="s">
        <v>2009</v>
      </c>
    </row>
    <row r="1837" spans="1:5" x14ac:dyDescent="0.35">
      <c r="A1837" s="28">
        <v>29</v>
      </c>
      <c r="B1837" s="28" t="s">
        <v>2001</v>
      </c>
      <c r="C1837" s="28" t="s">
        <v>422</v>
      </c>
      <c r="D1837" s="28">
        <v>2900801</v>
      </c>
      <c r="E1837" s="28" t="s">
        <v>2010</v>
      </c>
    </row>
    <row r="1838" spans="1:5" x14ac:dyDescent="0.35">
      <c r="A1838" s="28">
        <v>29</v>
      </c>
      <c r="B1838" s="28" t="s">
        <v>2001</v>
      </c>
      <c r="C1838" s="28" t="s">
        <v>422</v>
      </c>
      <c r="D1838" s="28">
        <v>2900900</v>
      </c>
      <c r="E1838" s="28" t="s">
        <v>2011</v>
      </c>
    </row>
    <row r="1839" spans="1:5" x14ac:dyDescent="0.35">
      <c r="A1839" s="28">
        <v>29</v>
      </c>
      <c r="B1839" s="28" t="s">
        <v>2001</v>
      </c>
      <c r="C1839" s="28" t="s">
        <v>422</v>
      </c>
      <c r="D1839" s="28">
        <v>2901007</v>
      </c>
      <c r="E1839" s="28" t="s">
        <v>2012</v>
      </c>
    </row>
    <row r="1840" spans="1:5" x14ac:dyDescent="0.35">
      <c r="A1840" s="28">
        <v>29</v>
      </c>
      <c r="B1840" s="28" t="s">
        <v>2001</v>
      </c>
      <c r="C1840" s="28" t="s">
        <v>422</v>
      </c>
      <c r="D1840" s="28">
        <v>2901106</v>
      </c>
      <c r="E1840" s="28" t="s">
        <v>2013</v>
      </c>
    </row>
    <row r="1841" spans="1:5" x14ac:dyDescent="0.35">
      <c r="A1841" s="28">
        <v>29</v>
      </c>
      <c r="B1841" s="28" t="s">
        <v>2001</v>
      </c>
      <c r="C1841" s="28" t="s">
        <v>422</v>
      </c>
      <c r="D1841" s="28">
        <v>2901155</v>
      </c>
      <c r="E1841" s="28" t="s">
        <v>2014</v>
      </c>
    </row>
    <row r="1842" spans="1:5" x14ac:dyDescent="0.35">
      <c r="A1842" s="28">
        <v>29</v>
      </c>
      <c r="B1842" s="28" t="s">
        <v>2001</v>
      </c>
      <c r="C1842" s="28" t="s">
        <v>422</v>
      </c>
      <c r="D1842" s="28">
        <v>2901205</v>
      </c>
      <c r="E1842" s="28" t="s">
        <v>2015</v>
      </c>
    </row>
    <row r="1843" spans="1:5" x14ac:dyDescent="0.35">
      <c r="A1843" s="28">
        <v>29</v>
      </c>
      <c r="B1843" s="28" t="s">
        <v>2001</v>
      </c>
      <c r="C1843" s="28" t="s">
        <v>422</v>
      </c>
      <c r="D1843" s="28">
        <v>2901304</v>
      </c>
      <c r="E1843" s="28" t="s">
        <v>2016</v>
      </c>
    </row>
    <row r="1844" spans="1:5" x14ac:dyDescent="0.35">
      <c r="A1844" s="28">
        <v>29</v>
      </c>
      <c r="B1844" s="28" t="s">
        <v>2001</v>
      </c>
      <c r="C1844" s="28" t="s">
        <v>422</v>
      </c>
      <c r="D1844" s="28">
        <v>2901353</v>
      </c>
      <c r="E1844" s="28" t="s">
        <v>2017</v>
      </c>
    </row>
    <row r="1845" spans="1:5" x14ac:dyDescent="0.35">
      <c r="A1845" s="28">
        <v>29</v>
      </c>
      <c r="B1845" s="28" t="s">
        <v>2001</v>
      </c>
      <c r="C1845" s="28" t="s">
        <v>422</v>
      </c>
      <c r="D1845" s="28">
        <v>2901403</v>
      </c>
      <c r="E1845" s="28" t="s">
        <v>2018</v>
      </c>
    </row>
    <row r="1846" spans="1:5" x14ac:dyDescent="0.35">
      <c r="A1846" s="28">
        <v>29</v>
      </c>
      <c r="B1846" s="28" t="s">
        <v>2001</v>
      </c>
      <c r="C1846" s="28" t="s">
        <v>422</v>
      </c>
      <c r="D1846" s="28">
        <v>2901502</v>
      </c>
      <c r="E1846" s="28" t="s">
        <v>2019</v>
      </c>
    </row>
    <row r="1847" spans="1:5" x14ac:dyDescent="0.35">
      <c r="A1847" s="28">
        <v>29</v>
      </c>
      <c r="B1847" s="28" t="s">
        <v>2001</v>
      </c>
      <c r="C1847" s="28" t="s">
        <v>422</v>
      </c>
      <c r="D1847" s="28">
        <v>2901601</v>
      </c>
      <c r="E1847" s="28" t="s">
        <v>2020</v>
      </c>
    </row>
    <row r="1848" spans="1:5" x14ac:dyDescent="0.35">
      <c r="A1848" s="28">
        <v>29</v>
      </c>
      <c r="B1848" s="28" t="s">
        <v>2001</v>
      </c>
      <c r="C1848" s="28" t="s">
        <v>422</v>
      </c>
      <c r="D1848" s="28">
        <v>2901700</v>
      </c>
      <c r="E1848" s="28" t="s">
        <v>2021</v>
      </c>
    </row>
    <row r="1849" spans="1:5" x14ac:dyDescent="0.35">
      <c r="A1849" s="28">
        <v>29</v>
      </c>
      <c r="B1849" s="28" t="s">
        <v>2001</v>
      </c>
      <c r="C1849" s="28" t="s">
        <v>422</v>
      </c>
      <c r="D1849" s="28">
        <v>2901809</v>
      </c>
      <c r="E1849" s="28" t="s">
        <v>2022</v>
      </c>
    </row>
    <row r="1850" spans="1:5" x14ac:dyDescent="0.35">
      <c r="A1850" s="28">
        <v>29</v>
      </c>
      <c r="B1850" s="28" t="s">
        <v>2001</v>
      </c>
      <c r="C1850" s="28" t="s">
        <v>422</v>
      </c>
      <c r="D1850" s="28">
        <v>2901908</v>
      </c>
      <c r="E1850" s="28" t="s">
        <v>2023</v>
      </c>
    </row>
    <row r="1851" spans="1:5" x14ac:dyDescent="0.35">
      <c r="A1851" s="28">
        <v>29</v>
      </c>
      <c r="B1851" s="28" t="s">
        <v>2001</v>
      </c>
      <c r="C1851" s="28" t="s">
        <v>422</v>
      </c>
      <c r="D1851" s="28">
        <v>2901957</v>
      </c>
      <c r="E1851" s="28" t="s">
        <v>2024</v>
      </c>
    </row>
    <row r="1852" spans="1:5" x14ac:dyDescent="0.35">
      <c r="A1852" s="28">
        <v>29</v>
      </c>
      <c r="B1852" s="28" t="s">
        <v>2001</v>
      </c>
      <c r="C1852" s="28" t="s">
        <v>422</v>
      </c>
      <c r="D1852" s="28">
        <v>2902005</v>
      </c>
      <c r="E1852" s="28" t="s">
        <v>2025</v>
      </c>
    </row>
    <row r="1853" spans="1:5" x14ac:dyDescent="0.35">
      <c r="A1853" s="28">
        <v>29</v>
      </c>
      <c r="B1853" s="28" t="s">
        <v>2001</v>
      </c>
      <c r="C1853" s="28" t="s">
        <v>422</v>
      </c>
      <c r="D1853" s="28">
        <v>2902054</v>
      </c>
      <c r="E1853" s="28" t="s">
        <v>2026</v>
      </c>
    </row>
    <row r="1854" spans="1:5" x14ac:dyDescent="0.35">
      <c r="A1854" s="28">
        <v>29</v>
      </c>
      <c r="B1854" s="28" t="s">
        <v>2001</v>
      </c>
      <c r="C1854" s="28" t="s">
        <v>422</v>
      </c>
      <c r="D1854" s="28">
        <v>2902104</v>
      </c>
      <c r="E1854" s="28" t="s">
        <v>2027</v>
      </c>
    </row>
    <row r="1855" spans="1:5" x14ac:dyDescent="0.35">
      <c r="A1855" s="28">
        <v>29</v>
      </c>
      <c r="B1855" s="28" t="s">
        <v>2001</v>
      </c>
      <c r="C1855" s="28" t="s">
        <v>422</v>
      </c>
      <c r="D1855" s="28">
        <v>2902203</v>
      </c>
      <c r="E1855" s="28" t="s">
        <v>2028</v>
      </c>
    </row>
    <row r="1856" spans="1:5" x14ac:dyDescent="0.35">
      <c r="A1856" s="28">
        <v>29</v>
      </c>
      <c r="B1856" s="28" t="s">
        <v>2001</v>
      </c>
      <c r="C1856" s="28" t="s">
        <v>422</v>
      </c>
      <c r="D1856" s="28">
        <v>2902252</v>
      </c>
      <c r="E1856" s="28" t="s">
        <v>2029</v>
      </c>
    </row>
    <row r="1857" spans="1:5" x14ac:dyDescent="0.35">
      <c r="A1857" s="28">
        <v>29</v>
      </c>
      <c r="B1857" s="28" t="s">
        <v>2001</v>
      </c>
      <c r="C1857" s="28" t="s">
        <v>422</v>
      </c>
      <c r="D1857" s="28">
        <v>2902302</v>
      </c>
      <c r="E1857" s="28" t="s">
        <v>2030</v>
      </c>
    </row>
    <row r="1858" spans="1:5" x14ac:dyDescent="0.35">
      <c r="A1858" s="28">
        <v>29</v>
      </c>
      <c r="B1858" s="28" t="s">
        <v>2001</v>
      </c>
      <c r="C1858" s="28" t="s">
        <v>422</v>
      </c>
      <c r="D1858" s="28">
        <v>2902401</v>
      </c>
      <c r="E1858" s="28" t="s">
        <v>2031</v>
      </c>
    </row>
    <row r="1859" spans="1:5" x14ac:dyDescent="0.35">
      <c r="A1859" s="28">
        <v>29</v>
      </c>
      <c r="B1859" s="28" t="s">
        <v>2001</v>
      </c>
      <c r="C1859" s="28" t="s">
        <v>422</v>
      </c>
      <c r="D1859" s="28">
        <v>2902500</v>
      </c>
      <c r="E1859" s="28" t="s">
        <v>2032</v>
      </c>
    </row>
    <row r="1860" spans="1:5" x14ac:dyDescent="0.35">
      <c r="A1860" s="28">
        <v>29</v>
      </c>
      <c r="B1860" s="28" t="s">
        <v>2001</v>
      </c>
      <c r="C1860" s="28" t="s">
        <v>422</v>
      </c>
      <c r="D1860" s="28">
        <v>2902609</v>
      </c>
      <c r="E1860" s="28" t="s">
        <v>2033</v>
      </c>
    </row>
    <row r="1861" spans="1:5" x14ac:dyDescent="0.35">
      <c r="A1861" s="28">
        <v>29</v>
      </c>
      <c r="B1861" s="28" t="s">
        <v>2001</v>
      </c>
      <c r="C1861" s="28" t="s">
        <v>422</v>
      </c>
      <c r="D1861" s="28">
        <v>2902658</v>
      </c>
      <c r="E1861" s="28" t="s">
        <v>2034</v>
      </c>
    </row>
    <row r="1862" spans="1:5" x14ac:dyDescent="0.35">
      <c r="A1862" s="28">
        <v>29</v>
      </c>
      <c r="B1862" s="28" t="s">
        <v>2001</v>
      </c>
      <c r="C1862" s="28" t="s">
        <v>422</v>
      </c>
      <c r="D1862" s="28">
        <v>2902708</v>
      </c>
      <c r="E1862" s="28" t="s">
        <v>2035</v>
      </c>
    </row>
    <row r="1863" spans="1:5" x14ac:dyDescent="0.35">
      <c r="A1863" s="28">
        <v>29</v>
      </c>
      <c r="B1863" s="28" t="s">
        <v>2001</v>
      </c>
      <c r="C1863" s="28" t="s">
        <v>422</v>
      </c>
      <c r="D1863" s="28">
        <v>2902807</v>
      </c>
      <c r="E1863" s="28" t="s">
        <v>2036</v>
      </c>
    </row>
    <row r="1864" spans="1:5" x14ac:dyDescent="0.35">
      <c r="A1864" s="28">
        <v>29</v>
      </c>
      <c r="B1864" s="28" t="s">
        <v>2001</v>
      </c>
      <c r="C1864" s="28" t="s">
        <v>422</v>
      </c>
      <c r="D1864" s="28">
        <v>2902906</v>
      </c>
      <c r="E1864" s="28" t="s">
        <v>2037</v>
      </c>
    </row>
    <row r="1865" spans="1:5" x14ac:dyDescent="0.35">
      <c r="A1865" s="28">
        <v>29</v>
      </c>
      <c r="B1865" s="28" t="s">
        <v>2001</v>
      </c>
      <c r="C1865" s="28" t="s">
        <v>422</v>
      </c>
      <c r="D1865" s="28">
        <v>2903003</v>
      </c>
      <c r="E1865" s="28" t="s">
        <v>2038</v>
      </c>
    </row>
    <row r="1866" spans="1:5" x14ac:dyDescent="0.35">
      <c r="A1866" s="28">
        <v>29</v>
      </c>
      <c r="B1866" s="28" t="s">
        <v>2001</v>
      </c>
      <c r="C1866" s="28" t="s">
        <v>422</v>
      </c>
      <c r="D1866" s="28">
        <v>2903102</v>
      </c>
      <c r="E1866" s="28" t="s">
        <v>2039</v>
      </c>
    </row>
    <row r="1867" spans="1:5" x14ac:dyDescent="0.35">
      <c r="A1867" s="28">
        <v>29</v>
      </c>
      <c r="B1867" s="28" t="s">
        <v>2001</v>
      </c>
      <c r="C1867" s="28" t="s">
        <v>422</v>
      </c>
      <c r="D1867" s="28">
        <v>2903201</v>
      </c>
      <c r="E1867" s="28" t="s">
        <v>2040</v>
      </c>
    </row>
    <row r="1868" spans="1:5" x14ac:dyDescent="0.35">
      <c r="A1868" s="28">
        <v>29</v>
      </c>
      <c r="B1868" s="28" t="s">
        <v>2001</v>
      </c>
      <c r="C1868" s="28" t="s">
        <v>422</v>
      </c>
      <c r="D1868" s="28">
        <v>2903235</v>
      </c>
      <c r="E1868" s="28" t="s">
        <v>2041</v>
      </c>
    </row>
    <row r="1869" spans="1:5" x14ac:dyDescent="0.35">
      <c r="A1869" s="28">
        <v>29</v>
      </c>
      <c r="B1869" s="28" t="s">
        <v>2001</v>
      </c>
      <c r="C1869" s="28" t="s">
        <v>422</v>
      </c>
      <c r="D1869" s="28">
        <v>2903276</v>
      </c>
      <c r="E1869" s="28" t="s">
        <v>2042</v>
      </c>
    </row>
    <row r="1870" spans="1:5" x14ac:dyDescent="0.35">
      <c r="A1870" s="28">
        <v>29</v>
      </c>
      <c r="B1870" s="28" t="s">
        <v>2001</v>
      </c>
      <c r="C1870" s="28" t="s">
        <v>422</v>
      </c>
      <c r="D1870" s="28">
        <v>2903300</v>
      </c>
      <c r="E1870" s="28" t="s">
        <v>2043</v>
      </c>
    </row>
    <row r="1871" spans="1:5" x14ac:dyDescent="0.35">
      <c r="A1871" s="28">
        <v>29</v>
      </c>
      <c r="B1871" s="28" t="s">
        <v>2001</v>
      </c>
      <c r="C1871" s="28" t="s">
        <v>422</v>
      </c>
      <c r="D1871" s="28">
        <v>2903409</v>
      </c>
      <c r="E1871" s="28" t="s">
        <v>2044</v>
      </c>
    </row>
    <row r="1872" spans="1:5" x14ac:dyDescent="0.35">
      <c r="A1872" s="28">
        <v>29</v>
      </c>
      <c r="B1872" s="28" t="s">
        <v>2001</v>
      </c>
      <c r="C1872" s="28" t="s">
        <v>422</v>
      </c>
      <c r="D1872" s="28">
        <v>2903508</v>
      </c>
      <c r="E1872" s="28" t="s">
        <v>2045</v>
      </c>
    </row>
    <row r="1873" spans="1:5" x14ac:dyDescent="0.35">
      <c r="A1873" s="28">
        <v>29</v>
      </c>
      <c r="B1873" s="28" t="s">
        <v>2001</v>
      </c>
      <c r="C1873" s="28" t="s">
        <v>422</v>
      </c>
      <c r="D1873" s="28">
        <v>2903607</v>
      </c>
      <c r="E1873" s="28" t="s">
        <v>2046</v>
      </c>
    </row>
    <row r="1874" spans="1:5" x14ac:dyDescent="0.35">
      <c r="A1874" s="28">
        <v>29</v>
      </c>
      <c r="B1874" s="28" t="s">
        <v>2001</v>
      </c>
      <c r="C1874" s="28" t="s">
        <v>422</v>
      </c>
      <c r="D1874" s="28">
        <v>2903706</v>
      </c>
      <c r="E1874" s="28" t="s">
        <v>2047</v>
      </c>
    </row>
    <row r="1875" spans="1:5" x14ac:dyDescent="0.35">
      <c r="A1875" s="28">
        <v>29</v>
      </c>
      <c r="B1875" s="28" t="s">
        <v>2001</v>
      </c>
      <c r="C1875" s="28" t="s">
        <v>422</v>
      </c>
      <c r="D1875" s="28">
        <v>2903805</v>
      </c>
      <c r="E1875" s="28" t="s">
        <v>2048</v>
      </c>
    </row>
    <row r="1876" spans="1:5" x14ac:dyDescent="0.35">
      <c r="A1876" s="28">
        <v>29</v>
      </c>
      <c r="B1876" s="28" t="s">
        <v>2001</v>
      </c>
      <c r="C1876" s="28" t="s">
        <v>422</v>
      </c>
      <c r="D1876" s="28">
        <v>2903904</v>
      </c>
      <c r="E1876" s="28" t="s">
        <v>2049</v>
      </c>
    </row>
    <row r="1877" spans="1:5" x14ac:dyDescent="0.35">
      <c r="A1877" s="28">
        <v>29</v>
      </c>
      <c r="B1877" s="28" t="s">
        <v>2001</v>
      </c>
      <c r="C1877" s="28" t="s">
        <v>422</v>
      </c>
      <c r="D1877" s="28">
        <v>2903953</v>
      </c>
      <c r="E1877" s="28" t="s">
        <v>2050</v>
      </c>
    </row>
    <row r="1878" spans="1:5" x14ac:dyDescent="0.35">
      <c r="A1878" s="28">
        <v>29</v>
      </c>
      <c r="B1878" s="28" t="s">
        <v>2001</v>
      </c>
      <c r="C1878" s="28" t="s">
        <v>422</v>
      </c>
      <c r="D1878" s="28">
        <v>2904001</v>
      </c>
      <c r="E1878" s="28" t="s">
        <v>2051</v>
      </c>
    </row>
    <row r="1879" spans="1:5" x14ac:dyDescent="0.35">
      <c r="A1879" s="28">
        <v>29</v>
      </c>
      <c r="B1879" s="28" t="s">
        <v>2001</v>
      </c>
      <c r="C1879" s="28" t="s">
        <v>422</v>
      </c>
      <c r="D1879" s="28">
        <v>2904050</v>
      </c>
      <c r="E1879" s="28" t="s">
        <v>631</v>
      </c>
    </row>
    <row r="1880" spans="1:5" x14ac:dyDescent="0.35">
      <c r="A1880" s="28">
        <v>29</v>
      </c>
      <c r="B1880" s="28" t="s">
        <v>2001</v>
      </c>
      <c r="C1880" s="28" t="s">
        <v>422</v>
      </c>
      <c r="D1880" s="28">
        <v>2904100</v>
      </c>
      <c r="E1880" s="28" t="s">
        <v>2052</v>
      </c>
    </row>
    <row r="1881" spans="1:5" x14ac:dyDescent="0.35">
      <c r="A1881" s="28">
        <v>29</v>
      </c>
      <c r="B1881" s="28" t="s">
        <v>2001</v>
      </c>
      <c r="C1881" s="28" t="s">
        <v>422</v>
      </c>
      <c r="D1881" s="28">
        <v>2904209</v>
      </c>
      <c r="E1881" s="28" t="s">
        <v>2053</v>
      </c>
    </row>
    <row r="1882" spans="1:5" x14ac:dyDescent="0.35">
      <c r="A1882" s="28">
        <v>29</v>
      </c>
      <c r="B1882" s="28" t="s">
        <v>2001</v>
      </c>
      <c r="C1882" s="28" t="s">
        <v>422</v>
      </c>
      <c r="D1882" s="28">
        <v>2904308</v>
      </c>
      <c r="E1882" s="28" t="s">
        <v>2054</v>
      </c>
    </row>
    <row r="1883" spans="1:5" x14ac:dyDescent="0.35">
      <c r="A1883" s="28">
        <v>29</v>
      </c>
      <c r="B1883" s="28" t="s">
        <v>2001</v>
      </c>
      <c r="C1883" s="28" t="s">
        <v>422</v>
      </c>
      <c r="D1883" s="28">
        <v>2904407</v>
      </c>
      <c r="E1883" s="28" t="s">
        <v>2055</v>
      </c>
    </row>
    <row r="1884" spans="1:5" x14ac:dyDescent="0.35">
      <c r="A1884" s="28">
        <v>29</v>
      </c>
      <c r="B1884" s="28" t="s">
        <v>2001</v>
      </c>
      <c r="C1884" s="28" t="s">
        <v>422</v>
      </c>
      <c r="D1884" s="28">
        <v>2904506</v>
      </c>
      <c r="E1884" s="28" t="s">
        <v>2056</v>
      </c>
    </row>
    <row r="1885" spans="1:5" x14ac:dyDescent="0.35">
      <c r="A1885" s="28">
        <v>29</v>
      </c>
      <c r="B1885" s="28" t="s">
        <v>2001</v>
      </c>
      <c r="C1885" s="28" t="s">
        <v>422</v>
      </c>
      <c r="D1885" s="28">
        <v>2904605</v>
      </c>
      <c r="E1885" s="28" t="s">
        <v>2057</v>
      </c>
    </row>
    <row r="1886" spans="1:5" x14ac:dyDescent="0.35">
      <c r="A1886" s="28">
        <v>29</v>
      </c>
      <c r="B1886" s="28" t="s">
        <v>2001</v>
      </c>
      <c r="C1886" s="28" t="s">
        <v>422</v>
      </c>
      <c r="D1886" s="28">
        <v>2904704</v>
      </c>
      <c r="E1886" s="28" t="s">
        <v>2058</v>
      </c>
    </row>
    <row r="1887" spans="1:5" x14ac:dyDescent="0.35">
      <c r="A1887" s="28">
        <v>29</v>
      </c>
      <c r="B1887" s="28" t="s">
        <v>2001</v>
      </c>
      <c r="C1887" s="28" t="s">
        <v>422</v>
      </c>
      <c r="D1887" s="28">
        <v>2904753</v>
      </c>
      <c r="E1887" s="28" t="s">
        <v>2059</v>
      </c>
    </row>
    <row r="1888" spans="1:5" x14ac:dyDescent="0.35">
      <c r="A1888" s="28">
        <v>29</v>
      </c>
      <c r="B1888" s="28" t="s">
        <v>2001</v>
      </c>
      <c r="C1888" s="28" t="s">
        <v>422</v>
      </c>
      <c r="D1888" s="28">
        <v>2904803</v>
      </c>
      <c r="E1888" s="28" t="s">
        <v>2060</v>
      </c>
    </row>
    <row r="1889" spans="1:5" x14ac:dyDescent="0.35">
      <c r="A1889" s="28">
        <v>29</v>
      </c>
      <c r="B1889" s="28" t="s">
        <v>2001</v>
      </c>
      <c r="C1889" s="28" t="s">
        <v>422</v>
      </c>
      <c r="D1889" s="28">
        <v>2904852</v>
      </c>
      <c r="E1889" s="28" t="s">
        <v>2061</v>
      </c>
    </row>
    <row r="1890" spans="1:5" x14ac:dyDescent="0.35">
      <c r="A1890" s="28">
        <v>29</v>
      </c>
      <c r="B1890" s="28" t="s">
        <v>2001</v>
      </c>
      <c r="C1890" s="28" t="s">
        <v>422</v>
      </c>
      <c r="D1890" s="28">
        <v>2904902</v>
      </c>
      <c r="E1890" s="28" t="s">
        <v>2062</v>
      </c>
    </row>
    <row r="1891" spans="1:5" x14ac:dyDescent="0.35">
      <c r="A1891" s="28">
        <v>29</v>
      </c>
      <c r="B1891" s="28" t="s">
        <v>2001</v>
      </c>
      <c r="C1891" s="28" t="s">
        <v>422</v>
      </c>
      <c r="D1891" s="28">
        <v>2905008</v>
      </c>
      <c r="E1891" s="28" t="s">
        <v>2063</v>
      </c>
    </row>
    <row r="1892" spans="1:5" x14ac:dyDescent="0.35">
      <c r="A1892" s="28">
        <v>29</v>
      </c>
      <c r="B1892" s="28" t="s">
        <v>2001</v>
      </c>
      <c r="C1892" s="28" t="s">
        <v>422</v>
      </c>
      <c r="D1892" s="28">
        <v>2905107</v>
      </c>
      <c r="E1892" s="28" t="s">
        <v>2064</v>
      </c>
    </row>
    <row r="1893" spans="1:5" x14ac:dyDescent="0.35">
      <c r="A1893" s="28">
        <v>29</v>
      </c>
      <c r="B1893" s="28" t="s">
        <v>2001</v>
      </c>
      <c r="C1893" s="28" t="s">
        <v>422</v>
      </c>
      <c r="D1893" s="28">
        <v>2905156</v>
      </c>
      <c r="E1893" s="28" t="s">
        <v>2065</v>
      </c>
    </row>
    <row r="1894" spans="1:5" x14ac:dyDescent="0.35">
      <c r="A1894" s="28">
        <v>29</v>
      </c>
      <c r="B1894" s="28" t="s">
        <v>2001</v>
      </c>
      <c r="C1894" s="28" t="s">
        <v>422</v>
      </c>
      <c r="D1894" s="28">
        <v>2905206</v>
      </c>
      <c r="E1894" s="28" t="s">
        <v>2066</v>
      </c>
    </row>
    <row r="1895" spans="1:5" x14ac:dyDescent="0.35">
      <c r="A1895" s="28">
        <v>29</v>
      </c>
      <c r="B1895" s="28" t="s">
        <v>2001</v>
      </c>
      <c r="C1895" s="28" t="s">
        <v>422</v>
      </c>
      <c r="D1895" s="28">
        <v>2905305</v>
      </c>
      <c r="E1895" s="28" t="s">
        <v>2067</v>
      </c>
    </row>
    <row r="1896" spans="1:5" x14ac:dyDescent="0.35">
      <c r="A1896" s="28">
        <v>29</v>
      </c>
      <c r="B1896" s="28" t="s">
        <v>2001</v>
      </c>
      <c r="C1896" s="28" t="s">
        <v>422</v>
      </c>
      <c r="D1896" s="28">
        <v>2905404</v>
      </c>
      <c r="E1896" s="28" t="s">
        <v>2068</v>
      </c>
    </row>
    <row r="1897" spans="1:5" x14ac:dyDescent="0.35">
      <c r="A1897" s="28">
        <v>29</v>
      </c>
      <c r="B1897" s="28" t="s">
        <v>2001</v>
      </c>
      <c r="C1897" s="28" t="s">
        <v>422</v>
      </c>
      <c r="D1897" s="28">
        <v>2905503</v>
      </c>
      <c r="E1897" s="28" t="s">
        <v>2069</v>
      </c>
    </row>
    <row r="1898" spans="1:5" x14ac:dyDescent="0.35">
      <c r="A1898" s="28">
        <v>29</v>
      </c>
      <c r="B1898" s="28" t="s">
        <v>2001</v>
      </c>
      <c r="C1898" s="28" t="s">
        <v>422</v>
      </c>
      <c r="D1898" s="28">
        <v>2905602</v>
      </c>
      <c r="E1898" s="28" t="s">
        <v>2070</v>
      </c>
    </row>
    <row r="1899" spans="1:5" x14ac:dyDescent="0.35">
      <c r="A1899" s="28">
        <v>29</v>
      </c>
      <c r="B1899" s="28" t="s">
        <v>2001</v>
      </c>
      <c r="C1899" s="28" t="s">
        <v>422</v>
      </c>
      <c r="D1899" s="28">
        <v>2905701</v>
      </c>
      <c r="E1899" s="28" t="s">
        <v>2071</v>
      </c>
    </row>
    <row r="1900" spans="1:5" x14ac:dyDescent="0.35">
      <c r="A1900" s="28">
        <v>29</v>
      </c>
      <c r="B1900" s="28" t="s">
        <v>2001</v>
      </c>
      <c r="C1900" s="28" t="s">
        <v>422</v>
      </c>
      <c r="D1900" s="28">
        <v>2905800</v>
      </c>
      <c r="E1900" s="28" t="s">
        <v>2072</v>
      </c>
    </row>
    <row r="1901" spans="1:5" x14ac:dyDescent="0.35">
      <c r="A1901" s="28">
        <v>29</v>
      </c>
      <c r="B1901" s="28" t="s">
        <v>2001</v>
      </c>
      <c r="C1901" s="28" t="s">
        <v>422</v>
      </c>
      <c r="D1901" s="28">
        <v>2905909</v>
      </c>
      <c r="E1901" s="28" t="s">
        <v>2073</v>
      </c>
    </row>
    <row r="1902" spans="1:5" x14ac:dyDescent="0.35">
      <c r="A1902" s="28">
        <v>29</v>
      </c>
      <c r="B1902" s="28" t="s">
        <v>2001</v>
      </c>
      <c r="C1902" s="28" t="s">
        <v>422</v>
      </c>
      <c r="D1902" s="28">
        <v>2906006</v>
      </c>
      <c r="E1902" s="28" t="s">
        <v>2074</v>
      </c>
    </row>
    <row r="1903" spans="1:5" x14ac:dyDescent="0.35">
      <c r="A1903" s="28">
        <v>29</v>
      </c>
      <c r="B1903" s="28" t="s">
        <v>2001</v>
      </c>
      <c r="C1903" s="28" t="s">
        <v>422</v>
      </c>
      <c r="D1903" s="28">
        <v>2906105</v>
      </c>
      <c r="E1903" s="28" t="s">
        <v>2075</v>
      </c>
    </row>
    <row r="1904" spans="1:5" x14ac:dyDescent="0.35">
      <c r="A1904" s="28">
        <v>29</v>
      </c>
      <c r="B1904" s="28" t="s">
        <v>2001</v>
      </c>
      <c r="C1904" s="28" t="s">
        <v>422</v>
      </c>
      <c r="D1904" s="28">
        <v>2906204</v>
      </c>
      <c r="E1904" s="28" t="s">
        <v>2076</v>
      </c>
    </row>
    <row r="1905" spans="1:5" x14ac:dyDescent="0.35">
      <c r="A1905" s="28">
        <v>29</v>
      </c>
      <c r="B1905" s="28" t="s">
        <v>2001</v>
      </c>
      <c r="C1905" s="28" t="s">
        <v>422</v>
      </c>
      <c r="D1905" s="28">
        <v>2906303</v>
      </c>
      <c r="E1905" s="28" t="s">
        <v>2077</v>
      </c>
    </row>
    <row r="1906" spans="1:5" x14ac:dyDescent="0.35">
      <c r="A1906" s="28">
        <v>29</v>
      </c>
      <c r="B1906" s="28" t="s">
        <v>2001</v>
      </c>
      <c r="C1906" s="28" t="s">
        <v>422</v>
      </c>
      <c r="D1906" s="28">
        <v>2906402</v>
      </c>
      <c r="E1906" s="28" t="s">
        <v>2078</v>
      </c>
    </row>
    <row r="1907" spans="1:5" x14ac:dyDescent="0.35">
      <c r="A1907" s="28">
        <v>29</v>
      </c>
      <c r="B1907" s="28" t="s">
        <v>2001</v>
      </c>
      <c r="C1907" s="28" t="s">
        <v>422</v>
      </c>
      <c r="D1907" s="28">
        <v>2906501</v>
      </c>
      <c r="E1907" s="28" t="s">
        <v>2079</v>
      </c>
    </row>
    <row r="1908" spans="1:5" x14ac:dyDescent="0.35">
      <c r="A1908" s="28">
        <v>29</v>
      </c>
      <c r="B1908" s="28" t="s">
        <v>2001</v>
      </c>
      <c r="C1908" s="28" t="s">
        <v>422</v>
      </c>
      <c r="D1908" s="28">
        <v>2906600</v>
      </c>
      <c r="E1908" s="28" t="s">
        <v>2080</v>
      </c>
    </row>
    <row r="1909" spans="1:5" x14ac:dyDescent="0.35">
      <c r="A1909" s="28">
        <v>29</v>
      </c>
      <c r="B1909" s="28" t="s">
        <v>2001</v>
      </c>
      <c r="C1909" s="28" t="s">
        <v>422</v>
      </c>
      <c r="D1909" s="28">
        <v>2906709</v>
      </c>
      <c r="E1909" s="28" t="s">
        <v>2081</v>
      </c>
    </row>
    <row r="1910" spans="1:5" x14ac:dyDescent="0.35">
      <c r="A1910" s="28">
        <v>29</v>
      </c>
      <c r="B1910" s="28" t="s">
        <v>2001</v>
      </c>
      <c r="C1910" s="28" t="s">
        <v>422</v>
      </c>
      <c r="D1910" s="28">
        <v>2906808</v>
      </c>
      <c r="E1910" s="28" t="s">
        <v>2082</v>
      </c>
    </row>
    <row r="1911" spans="1:5" x14ac:dyDescent="0.35">
      <c r="A1911" s="28">
        <v>29</v>
      </c>
      <c r="B1911" s="28" t="s">
        <v>2001</v>
      </c>
      <c r="C1911" s="28" t="s">
        <v>422</v>
      </c>
      <c r="D1911" s="28">
        <v>2906824</v>
      </c>
      <c r="E1911" s="28" t="s">
        <v>2083</v>
      </c>
    </row>
    <row r="1912" spans="1:5" x14ac:dyDescent="0.35">
      <c r="A1912" s="28">
        <v>29</v>
      </c>
      <c r="B1912" s="28" t="s">
        <v>2001</v>
      </c>
      <c r="C1912" s="28" t="s">
        <v>422</v>
      </c>
      <c r="D1912" s="28">
        <v>2906857</v>
      </c>
      <c r="E1912" s="28" t="s">
        <v>2084</v>
      </c>
    </row>
    <row r="1913" spans="1:5" x14ac:dyDescent="0.35">
      <c r="A1913" s="28">
        <v>29</v>
      </c>
      <c r="B1913" s="28" t="s">
        <v>2001</v>
      </c>
      <c r="C1913" s="28" t="s">
        <v>422</v>
      </c>
      <c r="D1913" s="28">
        <v>2906873</v>
      </c>
      <c r="E1913" s="28" t="s">
        <v>2085</v>
      </c>
    </row>
    <row r="1914" spans="1:5" x14ac:dyDescent="0.35">
      <c r="A1914" s="28">
        <v>29</v>
      </c>
      <c r="B1914" s="28" t="s">
        <v>2001</v>
      </c>
      <c r="C1914" s="28" t="s">
        <v>422</v>
      </c>
      <c r="D1914" s="28">
        <v>2906899</v>
      </c>
      <c r="E1914" s="28" t="s">
        <v>2086</v>
      </c>
    </row>
    <row r="1915" spans="1:5" x14ac:dyDescent="0.35">
      <c r="A1915" s="28">
        <v>29</v>
      </c>
      <c r="B1915" s="28" t="s">
        <v>2001</v>
      </c>
      <c r="C1915" s="28" t="s">
        <v>422</v>
      </c>
      <c r="D1915" s="28">
        <v>2906907</v>
      </c>
      <c r="E1915" s="28" t="s">
        <v>2087</v>
      </c>
    </row>
    <row r="1916" spans="1:5" x14ac:dyDescent="0.35">
      <c r="A1916" s="28">
        <v>29</v>
      </c>
      <c r="B1916" s="28" t="s">
        <v>2001</v>
      </c>
      <c r="C1916" s="28" t="s">
        <v>422</v>
      </c>
      <c r="D1916" s="28">
        <v>2907004</v>
      </c>
      <c r="E1916" s="28" t="s">
        <v>2088</v>
      </c>
    </row>
    <row r="1917" spans="1:5" x14ac:dyDescent="0.35">
      <c r="A1917" s="28">
        <v>29</v>
      </c>
      <c r="B1917" s="28" t="s">
        <v>2001</v>
      </c>
      <c r="C1917" s="28" t="s">
        <v>422</v>
      </c>
      <c r="D1917" s="28">
        <v>2907103</v>
      </c>
      <c r="E1917" s="28" t="s">
        <v>2089</v>
      </c>
    </row>
    <row r="1918" spans="1:5" x14ac:dyDescent="0.35">
      <c r="A1918" s="28">
        <v>29</v>
      </c>
      <c r="B1918" s="28" t="s">
        <v>2001</v>
      </c>
      <c r="C1918" s="28" t="s">
        <v>422</v>
      </c>
      <c r="D1918" s="28">
        <v>2907202</v>
      </c>
      <c r="E1918" s="28" t="s">
        <v>2090</v>
      </c>
    </row>
    <row r="1919" spans="1:5" x14ac:dyDescent="0.35">
      <c r="A1919" s="28">
        <v>29</v>
      </c>
      <c r="B1919" s="28" t="s">
        <v>2001</v>
      </c>
      <c r="C1919" s="28" t="s">
        <v>422</v>
      </c>
      <c r="D1919" s="28">
        <v>2907301</v>
      </c>
      <c r="E1919" s="28" t="s">
        <v>2091</v>
      </c>
    </row>
    <row r="1920" spans="1:5" x14ac:dyDescent="0.35">
      <c r="A1920" s="28">
        <v>29</v>
      </c>
      <c r="B1920" s="28" t="s">
        <v>2001</v>
      </c>
      <c r="C1920" s="28" t="s">
        <v>422</v>
      </c>
      <c r="D1920" s="28">
        <v>2907400</v>
      </c>
      <c r="E1920" s="28" t="s">
        <v>2092</v>
      </c>
    </row>
    <row r="1921" spans="1:5" x14ac:dyDescent="0.35">
      <c r="A1921" s="28">
        <v>29</v>
      </c>
      <c r="B1921" s="28" t="s">
        <v>2001</v>
      </c>
      <c r="C1921" s="28" t="s">
        <v>422</v>
      </c>
      <c r="D1921" s="28">
        <v>2907509</v>
      </c>
      <c r="E1921" s="28" t="s">
        <v>2093</v>
      </c>
    </row>
    <row r="1922" spans="1:5" x14ac:dyDescent="0.35">
      <c r="A1922" s="28">
        <v>29</v>
      </c>
      <c r="B1922" s="28" t="s">
        <v>2001</v>
      </c>
      <c r="C1922" s="28" t="s">
        <v>422</v>
      </c>
      <c r="D1922" s="28">
        <v>2907558</v>
      </c>
      <c r="E1922" s="28" t="s">
        <v>2094</v>
      </c>
    </row>
    <row r="1923" spans="1:5" x14ac:dyDescent="0.35">
      <c r="A1923" s="28">
        <v>29</v>
      </c>
      <c r="B1923" s="28" t="s">
        <v>2001</v>
      </c>
      <c r="C1923" s="28" t="s">
        <v>422</v>
      </c>
      <c r="D1923" s="28">
        <v>2907608</v>
      </c>
      <c r="E1923" s="28" t="s">
        <v>2095</v>
      </c>
    </row>
    <row r="1924" spans="1:5" x14ac:dyDescent="0.35">
      <c r="A1924" s="28">
        <v>29</v>
      </c>
      <c r="B1924" s="28" t="s">
        <v>2001</v>
      </c>
      <c r="C1924" s="28" t="s">
        <v>422</v>
      </c>
      <c r="D1924" s="28">
        <v>2907707</v>
      </c>
      <c r="E1924" s="28" t="s">
        <v>2096</v>
      </c>
    </row>
    <row r="1925" spans="1:5" x14ac:dyDescent="0.35">
      <c r="A1925" s="28">
        <v>29</v>
      </c>
      <c r="B1925" s="28" t="s">
        <v>2001</v>
      </c>
      <c r="C1925" s="28" t="s">
        <v>422</v>
      </c>
      <c r="D1925" s="28">
        <v>2907806</v>
      </c>
      <c r="E1925" s="28" t="s">
        <v>2097</v>
      </c>
    </row>
    <row r="1926" spans="1:5" x14ac:dyDescent="0.35">
      <c r="A1926" s="28">
        <v>29</v>
      </c>
      <c r="B1926" s="28" t="s">
        <v>2001</v>
      </c>
      <c r="C1926" s="28" t="s">
        <v>422</v>
      </c>
      <c r="D1926" s="28">
        <v>2907905</v>
      </c>
      <c r="E1926" s="28" t="s">
        <v>2098</v>
      </c>
    </row>
    <row r="1927" spans="1:5" x14ac:dyDescent="0.35">
      <c r="A1927" s="28">
        <v>29</v>
      </c>
      <c r="B1927" s="28" t="s">
        <v>2001</v>
      </c>
      <c r="C1927" s="28" t="s">
        <v>422</v>
      </c>
      <c r="D1927" s="28">
        <v>2908002</v>
      </c>
      <c r="E1927" s="28" t="s">
        <v>2099</v>
      </c>
    </row>
    <row r="1928" spans="1:5" x14ac:dyDescent="0.35">
      <c r="A1928" s="28">
        <v>29</v>
      </c>
      <c r="B1928" s="28" t="s">
        <v>2001</v>
      </c>
      <c r="C1928" s="28" t="s">
        <v>422</v>
      </c>
      <c r="D1928" s="28">
        <v>2908101</v>
      </c>
      <c r="E1928" s="28" t="s">
        <v>2100</v>
      </c>
    </row>
    <row r="1929" spans="1:5" x14ac:dyDescent="0.35">
      <c r="A1929" s="28">
        <v>29</v>
      </c>
      <c r="B1929" s="28" t="s">
        <v>2001</v>
      </c>
      <c r="C1929" s="28" t="s">
        <v>422</v>
      </c>
      <c r="D1929" s="28">
        <v>2908200</v>
      </c>
      <c r="E1929" s="28" t="s">
        <v>2101</v>
      </c>
    </row>
    <row r="1930" spans="1:5" x14ac:dyDescent="0.35">
      <c r="A1930" s="28">
        <v>29</v>
      </c>
      <c r="B1930" s="28" t="s">
        <v>2001</v>
      </c>
      <c r="C1930" s="28" t="s">
        <v>422</v>
      </c>
      <c r="D1930" s="28">
        <v>2908309</v>
      </c>
      <c r="E1930" s="28" t="s">
        <v>2102</v>
      </c>
    </row>
    <row r="1931" spans="1:5" x14ac:dyDescent="0.35">
      <c r="A1931" s="28">
        <v>29</v>
      </c>
      <c r="B1931" s="28" t="s">
        <v>2001</v>
      </c>
      <c r="C1931" s="28" t="s">
        <v>422</v>
      </c>
      <c r="D1931" s="28">
        <v>2908408</v>
      </c>
      <c r="E1931" s="28" t="s">
        <v>2103</v>
      </c>
    </row>
    <row r="1932" spans="1:5" x14ac:dyDescent="0.35">
      <c r="A1932" s="28">
        <v>29</v>
      </c>
      <c r="B1932" s="28" t="s">
        <v>2001</v>
      </c>
      <c r="C1932" s="28" t="s">
        <v>422</v>
      </c>
      <c r="D1932" s="28">
        <v>2908507</v>
      </c>
      <c r="E1932" s="28" t="s">
        <v>2104</v>
      </c>
    </row>
    <row r="1933" spans="1:5" x14ac:dyDescent="0.35">
      <c r="A1933" s="28">
        <v>29</v>
      </c>
      <c r="B1933" s="28" t="s">
        <v>2001</v>
      </c>
      <c r="C1933" s="28" t="s">
        <v>422</v>
      </c>
      <c r="D1933" s="28">
        <v>2908606</v>
      </c>
      <c r="E1933" s="28" t="s">
        <v>1524</v>
      </c>
    </row>
    <row r="1934" spans="1:5" x14ac:dyDescent="0.35">
      <c r="A1934" s="28">
        <v>29</v>
      </c>
      <c r="B1934" s="28" t="s">
        <v>2001</v>
      </c>
      <c r="C1934" s="28" t="s">
        <v>422</v>
      </c>
      <c r="D1934" s="28">
        <v>2908705</v>
      </c>
      <c r="E1934" s="28" t="s">
        <v>2105</v>
      </c>
    </row>
    <row r="1935" spans="1:5" x14ac:dyDescent="0.35">
      <c r="A1935" s="28">
        <v>29</v>
      </c>
      <c r="B1935" s="28" t="s">
        <v>2001</v>
      </c>
      <c r="C1935" s="28" t="s">
        <v>422</v>
      </c>
      <c r="D1935" s="28">
        <v>2908804</v>
      </c>
      <c r="E1935" s="28" t="s">
        <v>2106</v>
      </c>
    </row>
    <row r="1936" spans="1:5" x14ac:dyDescent="0.35">
      <c r="A1936" s="28">
        <v>29</v>
      </c>
      <c r="B1936" s="28" t="s">
        <v>2001</v>
      </c>
      <c r="C1936" s="28" t="s">
        <v>422</v>
      </c>
      <c r="D1936" s="28">
        <v>2908903</v>
      </c>
      <c r="E1936" s="28" t="s">
        <v>2107</v>
      </c>
    </row>
    <row r="1937" spans="1:5" x14ac:dyDescent="0.35">
      <c r="A1937" s="28">
        <v>29</v>
      </c>
      <c r="B1937" s="28" t="s">
        <v>2001</v>
      </c>
      <c r="C1937" s="28" t="s">
        <v>422</v>
      </c>
      <c r="D1937" s="28">
        <v>2909000</v>
      </c>
      <c r="E1937" s="28" t="s">
        <v>2108</v>
      </c>
    </row>
    <row r="1938" spans="1:5" x14ac:dyDescent="0.35">
      <c r="A1938" s="28">
        <v>29</v>
      </c>
      <c r="B1938" s="28" t="s">
        <v>2001</v>
      </c>
      <c r="C1938" s="28" t="s">
        <v>422</v>
      </c>
      <c r="D1938" s="28">
        <v>2909109</v>
      </c>
      <c r="E1938" s="28" t="s">
        <v>2109</v>
      </c>
    </row>
    <row r="1939" spans="1:5" x14ac:dyDescent="0.35">
      <c r="A1939" s="28">
        <v>29</v>
      </c>
      <c r="B1939" s="28" t="s">
        <v>2001</v>
      </c>
      <c r="C1939" s="28" t="s">
        <v>422</v>
      </c>
      <c r="D1939" s="28">
        <v>2909208</v>
      </c>
      <c r="E1939" s="28" t="s">
        <v>2110</v>
      </c>
    </row>
    <row r="1940" spans="1:5" x14ac:dyDescent="0.35">
      <c r="A1940" s="28">
        <v>29</v>
      </c>
      <c r="B1940" s="28" t="s">
        <v>2001</v>
      </c>
      <c r="C1940" s="28" t="s">
        <v>422</v>
      </c>
      <c r="D1940" s="28">
        <v>2909307</v>
      </c>
      <c r="E1940" s="28" t="s">
        <v>2111</v>
      </c>
    </row>
    <row r="1941" spans="1:5" x14ac:dyDescent="0.35">
      <c r="A1941" s="28">
        <v>29</v>
      </c>
      <c r="B1941" s="28" t="s">
        <v>2001</v>
      </c>
      <c r="C1941" s="28" t="s">
        <v>422</v>
      </c>
      <c r="D1941" s="28">
        <v>2909406</v>
      </c>
      <c r="E1941" s="28" t="s">
        <v>2112</v>
      </c>
    </row>
    <row r="1942" spans="1:5" x14ac:dyDescent="0.35">
      <c r="A1942" s="28">
        <v>29</v>
      </c>
      <c r="B1942" s="28" t="s">
        <v>2001</v>
      </c>
      <c r="C1942" s="28" t="s">
        <v>422</v>
      </c>
      <c r="D1942" s="28">
        <v>2909505</v>
      </c>
      <c r="E1942" s="28" t="s">
        <v>2113</v>
      </c>
    </row>
    <row r="1943" spans="1:5" x14ac:dyDescent="0.35">
      <c r="A1943" s="28">
        <v>29</v>
      </c>
      <c r="B1943" s="28" t="s">
        <v>2001</v>
      </c>
      <c r="C1943" s="28" t="s">
        <v>422</v>
      </c>
      <c r="D1943" s="28">
        <v>2909604</v>
      </c>
      <c r="E1943" s="28" t="s">
        <v>2114</v>
      </c>
    </row>
    <row r="1944" spans="1:5" x14ac:dyDescent="0.35">
      <c r="A1944" s="28">
        <v>29</v>
      </c>
      <c r="B1944" s="28" t="s">
        <v>2001</v>
      </c>
      <c r="C1944" s="28" t="s">
        <v>422</v>
      </c>
      <c r="D1944" s="28">
        <v>2909703</v>
      </c>
      <c r="E1944" s="28" t="s">
        <v>2115</v>
      </c>
    </row>
    <row r="1945" spans="1:5" x14ac:dyDescent="0.35">
      <c r="A1945" s="28">
        <v>29</v>
      </c>
      <c r="B1945" s="28" t="s">
        <v>2001</v>
      </c>
      <c r="C1945" s="28" t="s">
        <v>422</v>
      </c>
      <c r="D1945" s="28">
        <v>2909802</v>
      </c>
      <c r="E1945" s="28" t="s">
        <v>2116</v>
      </c>
    </row>
    <row r="1946" spans="1:5" x14ac:dyDescent="0.35">
      <c r="A1946" s="28">
        <v>29</v>
      </c>
      <c r="B1946" s="28" t="s">
        <v>2001</v>
      </c>
      <c r="C1946" s="28" t="s">
        <v>422</v>
      </c>
      <c r="D1946" s="28">
        <v>2909901</v>
      </c>
      <c r="E1946" s="28" t="s">
        <v>2117</v>
      </c>
    </row>
    <row r="1947" spans="1:5" x14ac:dyDescent="0.35">
      <c r="A1947" s="28">
        <v>29</v>
      </c>
      <c r="B1947" s="28" t="s">
        <v>2001</v>
      </c>
      <c r="C1947" s="28" t="s">
        <v>422</v>
      </c>
      <c r="D1947" s="28">
        <v>2910008</v>
      </c>
      <c r="E1947" s="28" t="s">
        <v>2118</v>
      </c>
    </row>
    <row r="1948" spans="1:5" x14ac:dyDescent="0.35">
      <c r="A1948" s="28">
        <v>29</v>
      </c>
      <c r="B1948" s="28" t="s">
        <v>2001</v>
      </c>
      <c r="C1948" s="28" t="s">
        <v>422</v>
      </c>
      <c r="D1948" s="28">
        <v>2910057</v>
      </c>
      <c r="E1948" s="28" t="s">
        <v>2119</v>
      </c>
    </row>
    <row r="1949" spans="1:5" x14ac:dyDescent="0.35">
      <c r="A1949" s="28">
        <v>29</v>
      </c>
      <c r="B1949" s="28" t="s">
        <v>2001</v>
      </c>
      <c r="C1949" s="28" t="s">
        <v>422</v>
      </c>
      <c r="D1949" s="28">
        <v>2910107</v>
      </c>
      <c r="E1949" s="28" t="s">
        <v>2120</v>
      </c>
    </row>
    <row r="1950" spans="1:5" x14ac:dyDescent="0.35">
      <c r="A1950" s="28">
        <v>29</v>
      </c>
      <c r="B1950" s="28" t="s">
        <v>2001</v>
      </c>
      <c r="C1950" s="28" t="s">
        <v>422</v>
      </c>
      <c r="D1950" s="28">
        <v>2910206</v>
      </c>
      <c r="E1950" s="28" t="s">
        <v>2121</v>
      </c>
    </row>
    <row r="1951" spans="1:5" x14ac:dyDescent="0.35">
      <c r="A1951" s="28">
        <v>29</v>
      </c>
      <c r="B1951" s="28" t="s">
        <v>2001</v>
      </c>
      <c r="C1951" s="28" t="s">
        <v>422</v>
      </c>
      <c r="D1951" s="28">
        <v>2910305</v>
      </c>
      <c r="E1951" s="28" t="s">
        <v>2122</v>
      </c>
    </row>
    <row r="1952" spans="1:5" x14ac:dyDescent="0.35">
      <c r="A1952" s="28">
        <v>29</v>
      </c>
      <c r="B1952" s="28" t="s">
        <v>2001</v>
      </c>
      <c r="C1952" s="28" t="s">
        <v>422</v>
      </c>
      <c r="D1952" s="28">
        <v>2910404</v>
      </c>
      <c r="E1952" s="28" t="s">
        <v>2123</v>
      </c>
    </row>
    <row r="1953" spans="1:5" x14ac:dyDescent="0.35">
      <c r="A1953" s="28">
        <v>29</v>
      </c>
      <c r="B1953" s="28" t="s">
        <v>2001</v>
      </c>
      <c r="C1953" s="28" t="s">
        <v>422</v>
      </c>
      <c r="D1953" s="28">
        <v>2910503</v>
      </c>
      <c r="E1953" s="28" t="s">
        <v>2124</v>
      </c>
    </row>
    <row r="1954" spans="1:5" x14ac:dyDescent="0.35">
      <c r="A1954" s="28">
        <v>29</v>
      </c>
      <c r="B1954" s="28" t="s">
        <v>2001</v>
      </c>
      <c r="C1954" s="28" t="s">
        <v>422</v>
      </c>
      <c r="D1954" s="28">
        <v>2910602</v>
      </c>
      <c r="E1954" s="28" t="s">
        <v>2125</v>
      </c>
    </row>
    <row r="1955" spans="1:5" x14ac:dyDescent="0.35">
      <c r="A1955" s="28">
        <v>29</v>
      </c>
      <c r="B1955" s="28" t="s">
        <v>2001</v>
      </c>
      <c r="C1955" s="28" t="s">
        <v>422</v>
      </c>
      <c r="D1955" s="28">
        <v>2910701</v>
      </c>
      <c r="E1955" s="28" t="s">
        <v>2126</v>
      </c>
    </row>
    <row r="1956" spans="1:5" x14ac:dyDescent="0.35">
      <c r="A1956" s="28">
        <v>29</v>
      </c>
      <c r="B1956" s="28" t="s">
        <v>2001</v>
      </c>
      <c r="C1956" s="28" t="s">
        <v>422</v>
      </c>
      <c r="D1956" s="28">
        <v>2910727</v>
      </c>
      <c r="E1956" s="28" t="s">
        <v>2127</v>
      </c>
    </row>
    <row r="1957" spans="1:5" x14ac:dyDescent="0.35">
      <c r="A1957" s="28">
        <v>29</v>
      </c>
      <c r="B1957" s="28" t="s">
        <v>2001</v>
      </c>
      <c r="C1957" s="28" t="s">
        <v>422</v>
      </c>
      <c r="D1957" s="28">
        <v>2910750</v>
      </c>
      <c r="E1957" s="28" t="s">
        <v>816</v>
      </c>
    </row>
    <row r="1958" spans="1:5" x14ac:dyDescent="0.35">
      <c r="A1958" s="28">
        <v>29</v>
      </c>
      <c r="B1958" s="28" t="s">
        <v>2001</v>
      </c>
      <c r="C1958" s="28" t="s">
        <v>422</v>
      </c>
      <c r="D1958" s="28">
        <v>2910776</v>
      </c>
      <c r="E1958" s="28" t="s">
        <v>2128</v>
      </c>
    </row>
    <row r="1959" spans="1:5" x14ac:dyDescent="0.35">
      <c r="A1959" s="28">
        <v>29</v>
      </c>
      <c r="B1959" s="28" t="s">
        <v>2001</v>
      </c>
      <c r="C1959" s="28" t="s">
        <v>422</v>
      </c>
      <c r="D1959" s="28">
        <v>2910800</v>
      </c>
      <c r="E1959" s="28" t="s">
        <v>2129</v>
      </c>
    </row>
    <row r="1960" spans="1:5" x14ac:dyDescent="0.35">
      <c r="A1960" s="28">
        <v>29</v>
      </c>
      <c r="B1960" s="28" t="s">
        <v>2001</v>
      </c>
      <c r="C1960" s="28" t="s">
        <v>422</v>
      </c>
      <c r="D1960" s="28">
        <v>2910859</v>
      </c>
      <c r="E1960" s="28" t="s">
        <v>818</v>
      </c>
    </row>
    <row r="1961" spans="1:5" x14ac:dyDescent="0.35">
      <c r="A1961" s="28">
        <v>29</v>
      </c>
      <c r="B1961" s="28" t="s">
        <v>2001</v>
      </c>
      <c r="C1961" s="28" t="s">
        <v>422</v>
      </c>
      <c r="D1961" s="28">
        <v>2910909</v>
      </c>
      <c r="E1961" s="28" t="s">
        <v>2130</v>
      </c>
    </row>
    <row r="1962" spans="1:5" x14ac:dyDescent="0.35">
      <c r="A1962" s="28">
        <v>29</v>
      </c>
      <c r="B1962" s="28" t="s">
        <v>2001</v>
      </c>
      <c r="C1962" s="28" t="s">
        <v>422</v>
      </c>
      <c r="D1962" s="28">
        <v>2911006</v>
      </c>
      <c r="E1962" s="28" t="s">
        <v>2131</v>
      </c>
    </row>
    <row r="1963" spans="1:5" x14ac:dyDescent="0.35">
      <c r="A1963" s="28">
        <v>29</v>
      </c>
      <c r="B1963" s="28" t="s">
        <v>2001</v>
      </c>
      <c r="C1963" s="28" t="s">
        <v>422</v>
      </c>
      <c r="D1963" s="28">
        <v>2911105</v>
      </c>
      <c r="E1963" s="28" t="s">
        <v>2132</v>
      </c>
    </row>
    <row r="1964" spans="1:5" x14ac:dyDescent="0.35">
      <c r="A1964" s="28">
        <v>29</v>
      </c>
      <c r="B1964" s="28" t="s">
        <v>2001</v>
      </c>
      <c r="C1964" s="28" t="s">
        <v>422</v>
      </c>
      <c r="D1964" s="28">
        <v>2911204</v>
      </c>
      <c r="E1964" s="28" t="s">
        <v>2133</v>
      </c>
    </row>
    <row r="1965" spans="1:5" x14ac:dyDescent="0.35">
      <c r="A1965" s="28">
        <v>29</v>
      </c>
      <c r="B1965" s="28" t="s">
        <v>2001</v>
      </c>
      <c r="C1965" s="28" t="s">
        <v>422</v>
      </c>
      <c r="D1965" s="28">
        <v>2911253</v>
      </c>
      <c r="E1965" s="28" t="s">
        <v>2134</v>
      </c>
    </row>
    <row r="1966" spans="1:5" x14ac:dyDescent="0.35">
      <c r="A1966" s="28">
        <v>29</v>
      </c>
      <c r="B1966" s="28" t="s">
        <v>2001</v>
      </c>
      <c r="C1966" s="28" t="s">
        <v>422</v>
      </c>
      <c r="D1966" s="28">
        <v>2911303</v>
      </c>
      <c r="E1966" s="28" t="s">
        <v>2135</v>
      </c>
    </row>
    <row r="1967" spans="1:5" x14ac:dyDescent="0.35">
      <c r="A1967" s="28">
        <v>29</v>
      </c>
      <c r="B1967" s="28" t="s">
        <v>2001</v>
      </c>
      <c r="C1967" s="28" t="s">
        <v>422</v>
      </c>
      <c r="D1967" s="28">
        <v>2911402</v>
      </c>
      <c r="E1967" s="28" t="s">
        <v>2136</v>
      </c>
    </row>
    <row r="1968" spans="1:5" x14ac:dyDescent="0.35">
      <c r="A1968" s="28">
        <v>29</v>
      </c>
      <c r="B1968" s="28" t="s">
        <v>2001</v>
      </c>
      <c r="C1968" s="28" t="s">
        <v>422</v>
      </c>
      <c r="D1968" s="28">
        <v>2911501</v>
      </c>
      <c r="E1968" s="28" t="s">
        <v>2137</v>
      </c>
    </row>
    <row r="1969" spans="1:5" x14ac:dyDescent="0.35">
      <c r="A1969" s="28">
        <v>29</v>
      </c>
      <c r="B1969" s="28" t="s">
        <v>2001</v>
      </c>
      <c r="C1969" s="28" t="s">
        <v>422</v>
      </c>
      <c r="D1969" s="28">
        <v>2911600</v>
      </c>
      <c r="E1969" s="28" t="s">
        <v>2138</v>
      </c>
    </row>
    <row r="1970" spans="1:5" x14ac:dyDescent="0.35">
      <c r="A1970" s="28">
        <v>29</v>
      </c>
      <c r="B1970" s="28" t="s">
        <v>2001</v>
      </c>
      <c r="C1970" s="28" t="s">
        <v>422</v>
      </c>
      <c r="D1970" s="28">
        <v>2911659</v>
      </c>
      <c r="E1970" s="28" t="s">
        <v>2139</v>
      </c>
    </row>
    <row r="1971" spans="1:5" x14ac:dyDescent="0.35">
      <c r="A1971" s="28">
        <v>29</v>
      </c>
      <c r="B1971" s="28" t="s">
        <v>2001</v>
      </c>
      <c r="C1971" s="28" t="s">
        <v>422</v>
      </c>
      <c r="D1971" s="28">
        <v>2911709</v>
      </c>
      <c r="E1971" s="28" t="s">
        <v>2140</v>
      </c>
    </row>
    <row r="1972" spans="1:5" x14ac:dyDescent="0.35">
      <c r="A1972" s="28">
        <v>29</v>
      </c>
      <c r="B1972" s="28" t="s">
        <v>2001</v>
      </c>
      <c r="C1972" s="28" t="s">
        <v>422</v>
      </c>
      <c r="D1972" s="28">
        <v>2911808</v>
      </c>
      <c r="E1972" s="28" t="s">
        <v>2141</v>
      </c>
    </row>
    <row r="1973" spans="1:5" x14ac:dyDescent="0.35">
      <c r="A1973" s="28">
        <v>29</v>
      </c>
      <c r="B1973" s="28" t="s">
        <v>2001</v>
      </c>
      <c r="C1973" s="28" t="s">
        <v>422</v>
      </c>
      <c r="D1973" s="28">
        <v>2911857</v>
      </c>
      <c r="E1973" s="28" t="s">
        <v>2142</v>
      </c>
    </row>
    <row r="1974" spans="1:5" x14ac:dyDescent="0.35">
      <c r="A1974" s="28">
        <v>29</v>
      </c>
      <c r="B1974" s="28" t="s">
        <v>2001</v>
      </c>
      <c r="C1974" s="28" t="s">
        <v>422</v>
      </c>
      <c r="D1974" s="28">
        <v>2911907</v>
      </c>
      <c r="E1974" s="28" t="s">
        <v>2143</v>
      </c>
    </row>
    <row r="1975" spans="1:5" x14ac:dyDescent="0.35">
      <c r="A1975" s="28">
        <v>29</v>
      </c>
      <c r="B1975" s="28" t="s">
        <v>2001</v>
      </c>
      <c r="C1975" s="28" t="s">
        <v>422</v>
      </c>
      <c r="D1975" s="28">
        <v>2912004</v>
      </c>
      <c r="E1975" s="28" t="s">
        <v>2144</v>
      </c>
    </row>
    <row r="1976" spans="1:5" x14ac:dyDescent="0.35">
      <c r="A1976" s="28">
        <v>29</v>
      </c>
      <c r="B1976" s="28" t="s">
        <v>2001</v>
      </c>
      <c r="C1976" s="28" t="s">
        <v>422</v>
      </c>
      <c r="D1976" s="28">
        <v>2912103</v>
      </c>
      <c r="E1976" s="28" t="s">
        <v>2145</v>
      </c>
    </row>
    <row r="1977" spans="1:5" x14ac:dyDescent="0.35">
      <c r="A1977" s="28">
        <v>29</v>
      </c>
      <c r="B1977" s="28" t="s">
        <v>2001</v>
      </c>
      <c r="C1977" s="28" t="s">
        <v>422</v>
      </c>
      <c r="D1977" s="28">
        <v>2912202</v>
      </c>
      <c r="E1977" s="28" t="s">
        <v>2146</v>
      </c>
    </row>
    <row r="1978" spans="1:5" x14ac:dyDescent="0.35">
      <c r="A1978" s="28">
        <v>29</v>
      </c>
      <c r="B1978" s="28" t="s">
        <v>2001</v>
      </c>
      <c r="C1978" s="28" t="s">
        <v>422</v>
      </c>
      <c r="D1978" s="28">
        <v>2912301</v>
      </c>
      <c r="E1978" s="28" t="s">
        <v>2147</v>
      </c>
    </row>
    <row r="1979" spans="1:5" x14ac:dyDescent="0.35">
      <c r="A1979" s="28">
        <v>29</v>
      </c>
      <c r="B1979" s="28" t="s">
        <v>2001</v>
      </c>
      <c r="C1979" s="28" t="s">
        <v>422</v>
      </c>
      <c r="D1979" s="28">
        <v>2912400</v>
      </c>
      <c r="E1979" s="28" t="s">
        <v>2148</v>
      </c>
    </row>
    <row r="1980" spans="1:5" x14ac:dyDescent="0.35">
      <c r="A1980" s="28">
        <v>29</v>
      </c>
      <c r="B1980" s="28" t="s">
        <v>2001</v>
      </c>
      <c r="C1980" s="28" t="s">
        <v>422</v>
      </c>
      <c r="D1980" s="28">
        <v>2912509</v>
      </c>
      <c r="E1980" s="28" t="s">
        <v>2149</v>
      </c>
    </row>
    <row r="1981" spans="1:5" x14ac:dyDescent="0.35">
      <c r="A1981" s="28">
        <v>29</v>
      </c>
      <c r="B1981" s="28" t="s">
        <v>2001</v>
      </c>
      <c r="C1981" s="28" t="s">
        <v>422</v>
      </c>
      <c r="D1981" s="28">
        <v>2912608</v>
      </c>
      <c r="E1981" s="28" t="s">
        <v>2150</v>
      </c>
    </row>
    <row r="1982" spans="1:5" x14ac:dyDescent="0.35">
      <c r="A1982" s="28">
        <v>29</v>
      </c>
      <c r="B1982" s="28" t="s">
        <v>2001</v>
      </c>
      <c r="C1982" s="28" t="s">
        <v>422</v>
      </c>
      <c r="D1982" s="28">
        <v>2912707</v>
      </c>
      <c r="E1982" s="28" t="s">
        <v>2151</v>
      </c>
    </row>
    <row r="1983" spans="1:5" x14ac:dyDescent="0.35">
      <c r="A1983" s="28">
        <v>29</v>
      </c>
      <c r="B1983" s="28" t="s">
        <v>2001</v>
      </c>
      <c r="C1983" s="28" t="s">
        <v>422</v>
      </c>
      <c r="D1983" s="28">
        <v>2912806</v>
      </c>
      <c r="E1983" s="28" t="s">
        <v>2152</v>
      </c>
    </row>
    <row r="1984" spans="1:5" x14ac:dyDescent="0.35">
      <c r="A1984" s="28">
        <v>29</v>
      </c>
      <c r="B1984" s="28" t="s">
        <v>2001</v>
      </c>
      <c r="C1984" s="28" t="s">
        <v>422</v>
      </c>
      <c r="D1984" s="28">
        <v>2912905</v>
      </c>
      <c r="E1984" s="28" t="s">
        <v>2153</v>
      </c>
    </row>
    <row r="1985" spans="1:5" x14ac:dyDescent="0.35">
      <c r="A1985" s="28">
        <v>29</v>
      </c>
      <c r="B1985" s="28" t="s">
        <v>2001</v>
      </c>
      <c r="C1985" s="28" t="s">
        <v>422</v>
      </c>
      <c r="D1985" s="28">
        <v>2913002</v>
      </c>
      <c r="E1985" s="28" t="s">
        <v>2154</v>
      </c>
    </row>
    <row r="1986" spans="1:5" x14ac:dyDescent="0.35">
      <c r="A1986" s="28">
        <v>29</v>
      </c>
      <c r="B1986" s="28" t="s">
        <v>2001</v>
      </c>
      <c r="C1986" s="28" t="s">
        <v>422</v>
      </c>
      <c r="D1986" s="28">
        <v>2913101</v>
      </c>
      <c r="E1986" s="28" t="s">
        <v>2155</v>
      </c>
    </row>
    <row r="1987" spans="1:5" x14ac:dyDescent="0.35">
      <c r="A1987" s="28">
        <v>29</v>
      </c>
      <c r="B1987" s="28" t="s">
        <v>2001</v>
      </c>
      <c r="C1987" s="28" t="s">
        <v>422</v>
      </c>
      <c r="D1987" s="28">
        <v>2913200</v>
      </c>
      <c r="E1987" s="28" t="s">
        <v>2156</v>
      </c>
    </row>
    <row r="1988" spans="1:5" x14ac:dyDescent="0.35">
      <c r="A1988" s="28">
        <v>29</v>
      </c>
      <c r="B1988" s="28" t="s">
        <v>2001</v>
      </c>
      <c r="C1988" s="28" t="s">
        <v>422</v>
      </c>
      <c r="D1988" s="28">
        <v>2913309</v>
      </c>
      <c r="E1988" s="28" t="s">
        <v>2157</v>
      </c>
    </row>
    <row r="1989" spans="1:5" x14ac:dyDescent="0.35">
      <c r="A1989" s="28">
        <v>29</v>
      </c>
      <c r="B1989" s="28" t="s">
        <v>2001</v>
      </c>
      <c r="C1989" s="28" t="s">
        <v>422</v>
      </c>
      <c r="D1989" s="28">
        <v>2913408</v>
      </c>
      <c r="E1989" s="28" t="s">
        <v>2158</v>
      </c>
    </row>
    <row r="1990" spans="1:5" x14ac:dyDescent="0.35">
      <c r="A1990" s="28">
        <v>29</v>
      </c>
      <c r="B1990" s="28" t="s">
        <v>2001</v>
      </c>
      <c r="C1990" s="28" t="s">
        <v>422</v>
      </c>
      <c r="D1990" s="28">
        <v>2913457</v>
      </c>
      <c r="E1990" s="28" t="s">
        <v>2159</v>
      </c>
    </row>
    <row r="1991" spans="1:5" x14ac:dyDescent="0.35">
      <c r="A1991" s="28">
        <v>29</v>
      </c>
      <c r="B1991" s="28" t="s">
        <v>2001</v>
      </c>
      <c r="C1991" s="28" t="s">
        <v>422</v>
      </c>
      <c r="D1991" s="28">
        <v>2913507</v>
      </c>
      <c r="E1991" s="28" t="s">
        <v>2160</v>
      </c>
    </row>
    <row r="1992" spans="1:5" x14ac:dyDescent="0.35">
      <c r="A1992" s="28">
        <v>29</v>
      </c>
      <c r="B1992" s="28" t="s">
        <v>2001</v>
      </c>
      <c r="C1992" s="28" t="s">
        <v>422</v>
      </c>
      <c r="D1992" s="28">
        <v>2913606</v>
      </c>
      <c r="E1992" s="28" t="s">
        <v>2161</v>
      </c>
    </row>
    <row r="1993" spans="1:5" x14ac:dyDescent="0.35">
      <c r="A1993" s="28">
        <v>29</v>
      </c>
      <c r="B1993" s="28" t="s">
        <v>2001</v>
      </c>
      <c r="C1993" s="28" t="s">
        <v>422</v>
      </c>
      <c r="D1993" s="28">
        <v>2913705</v>
      </c>
      <c r="E1993" s="28" t="s">
        <v>2162</v>
      </c>
    </row>
    <row r="1994" spans="1:5" x14ac:dyDescent="0.35">
      <c r="A1994" s="28">
        <v>29</v>
      </c>
      <c r="B1994" s="28" t="s">
        <v>2001</v>
      </c>
      <c r="C1994" s="28" t="s">
        <v>422</v>
      </c>
      <c r="D1994" s="28">
        <v>2913804</v>
      </c>
      <c r="E1994" s="28" t="s">
        <v>2163</v>
      </c>
    </row>
    <row r="1995" spans="1:5" x14ac:dyDescent="0.35">
      <c r="A1995" s="28">
        <v>29</v>
      </c>
      <c r="B1995" s="28" t="s">
        <v>2001</v>
      </c>
      <c r="C1995" s="28" t="s">
        <v>422</v>
      </c>
      <c r="D1995" s="28">
        <v>2913903</v>
      </c>
      <c r="E1995" s="28" t="s">
        <v>2164</v>
      </c>
    </row>
    <row r="1996" spans="1:5" x14ac:dyDescent="0.35">
      <c r="A1996" s="28">
        <v>29</v>
      </c>
      <c r="B1996" s="28" t="s">
        <v>2001</v>
      </c>
      <c r="C1996" s="28" t="s">
        <v>422</v>
      </c>
      <c r="D1996" s="28">
        <v>2914000</v>
      </c>
      <c r="E1996" s="28" t="s">
        <v>2165</v>
      </c>
    </row>
    <row r="1997" spans="1:5" x14ac:dyDescent="0.35">
      <c r="A1997" s="28">
        <v>29</v>
      </c>
      <c r="B1997" s="28" t="s">
        <v>2001</v>
      </c>
      <c r="C1997" s="28" t="s">
        <v>422</v>
      </c>
      <c r="D1997" s="28">
        <v>2914109</v>
      </c>
      <c r="E1997" s="28" t="s">
        <v>2166</v>
      </c>
    </row>
    <row r="1998" spans="1:5" x14ac:dyDescent="0.35">
      <c r="A1998" s="28">
        <v>29</v>
      </c>
      <c r="B1998" s="28" t="s">
        <v>2001</v>
      </c>
      <c r="C1998" s="28" t="s">
        <v>422</v>
      </c>
      <c r="D1998" s="28">
        <v>2914208</v>
      </c>
      <c r="E1998" s="28" t="s">
        <v>2167</v>
      </c>
    </row>
    <row r="1999" spans="1:5" x14ac:dyDescent="0.35">
      <c r="A1999" s="28">
        <v>29</v>
      </c>
      <c r="B1999" s="28" t="s">
        <v>2001</v>
      </c>
      <c r="C1999" s="28" t="s">
        <v>422</v>
      </c>
      <c r="D1999" s="28">
        <v>2914307</v>
      </c>
      <c r="E1999" s="28" t="s">
        <v>2168</v>
      </c>
    </row>
    <row r="2000" spans="1:5" x14ac:dyDescent="0.35">
      <c r="A2000" s="28">
        <v>29</v>
      </c>
      <c r="B2000" s="28" t="s">
        <v>2001</v>
      </c>
      <c r="C2000" s="28" t="s">
        <v>422</v>
      </c>
      <c r="D2000" s="28">
        <v>2914406</v>
      </c>
      <c r="E2000" s="28" t="s">
        <v>2169</v>
      </c>
    </row>
    <row r="2001" spans="1:5" x14ac:dyDescent="0.35">
      <c r="A2001" s="28">
        <v>29</v>
      </c>
      <c r="B2001" s="28" t="s">
        <v>2001</v>
      </c>
      <c r="C2001" s="28" t="s">
        <v>422</v>
      </c>
      <c r="D2001" s="28">
        <v>2914505</v>
      </c>
      <c r="E2001" s="28" t="s">
        <v>2170</v>
      </c>
    </row>
    <row r="2002" spans="1:5" x14ac:dyDescent="0.35">
      <c r="A2002" s="28">
        <v>29</v>
      </c>
      <c r="B2002" s="28" t="s">
        <v>2001</v>
      </c>
      <c r="C2002" s="28" t="s">
        <v>422</v>
      </c>
      <c r="D2002" s="28">
        <v>2914604</v>
      </c>
      <c r="E2002" s="28" t="s">
        <v>2171</v>
      </c>
    </row>
    <row r="2003" spans="1:5" x14ac:dyDescent="0.35">
      <c r="A2003" s="28">
        <v>29</v>
      </c>
      <c r="B2003" s="28" t="s">
        <v>2001</v>
      </c>
      <c r="C2003" s="28" t="s">
        <v>422</v>
      </c>
      <c r="D2003" s="28">
        <v>2914653</v>
      </c>
      <c r="E2003" s="28" t="s">
        <v>2172</v>
      </c>
    </row>
    <row r="2004" spans="1:5" x14ac:dyDescent="0.35">
      <c r="A2004" s="28">
        <v>29</v>
      </c>
      <c r="B2004" s="28" t="s">
        <v>2001</v>
      </c>
      <c r="C2004" s="28" t="s">
        <v>422</v>
      </c>
      <c r="D2004" s="28">
        <v>2914703</v>
      </c>
      <c r="E2004" s="28" t="s">
        <v>2173</v>
      </c>
    </row>
    <row r="2005" spans="1:5" x14ac:dyDescent="0.35">
      <c r="A2005" s="28">
        <v>29</v>
      </c>
      <c r="B2005" s="28" t="s">
        <v>2001</v>
      </c>
      <c r="C2005" s="28" t="s">
        <v>422</v>
      </c>
      <c r="D2005" s="28">
        <v>2914802</v>
      </c>
      <c r="E2005" s="28" t="s">
        <v>2174</v>
      </c>
    </row>
    <row r="2006" spans="1:5" x14ac:dyDescent="0.35">
      <c r="A2006" s="28">
        <v>29</v>
      </c>
      <c r="B2006" s="28" t="s">
        <v>2001</v>
      </c>
      <c r="C2006" s="28" t="s">
        <v>422</v>
      </c>
      <c r="D2006" s="28">
        <v>2914901</v>
      </c>
      <c r="E2006" s="28" t="s">
        <v>2175</v>
      </c>
    </row>
    <row r="2007" spans="1:5" x14ac:dyDescent="0.35">
      <c r="A2007" s="28">
        <v>29</v>
      </c>
      <c r="B2007" s="28" t="s">
        <v>2001</v>
      </c>
      <c r="C2007" s="28" t="s">
        <v>422</v>
      </c>
      <c r="D2007" s="28">
        <v>2915007</v>
      </c>
      <c r="E2007" s="28" t="s">
        <v>2176</v>
      </c>
    </row>
    <row r="2008" spans="1:5" x14ac:dyDescent="0.35">
      <c r="A2008" s="28">
        <v>29</v>
      </c>
      <c r="B2008" s="28" t="s">
        <v>2001</v>
      </c>
      <c r="C2008" s="28" t="s">
        <v>422</v>
      </c>
      <c r="D2008" s="28">
        <v>2915106</v>
      </c>
      <c r="E2008" s="28" t="s">
        <v>2177</v>
      </c>
    </row>
    <row r="2009" spans="1:5" x14ac:dyDescent="0.35">
      <c r="A2009" s="28">
        <v>29</v>
      </c>
      <c r="B2009" s="28" t="s">
        <v>2001</v>
      </c>
      <c r="C2009" s="28" t="s">
        <v>422</v>
      </c>
      <c r="D2009" s="28">
        <v>2915205</v>
      </c>
      <c r="E2009" s="28" t="s">
        <v>2178</v>
      </c>
    </row>
    <row r="2010" spans="1:5" x14ac:dyDescent="0.35">
      <c r="A2010" s="28">
        <v>29</v>
      </c>
      <c r="B2010" s="28" t="s">
        <v>2001</v>
      </c>
      <c r="C2010" s="28" t="s">
        <v>422</v>
      </c>
      <c r="D2010" s="28">
        <v>2915304</v>
      </c>
      <c r="E2010" s="28" t="s">
        <v>2179</v>
      </c>
    </row>
    <row r="2011" spans="1:5" x14ac:dyDescent="0.35">
      <c r="A2011" s="28">
        <v>29</v>
      </c>
      <c r="B2011" s="28" t="s">
        <v>2001</v>
      </c>
      <c r="C2011" s="28" t="s">
        <v>422</v>
      </c>
      <c r="D2011" s="28">
        <v>2915353</v>
      </c>
      <c r="E2011" s="28" t="s">
        <v>2180</v>
      </c>
    </row>
    <row r="2012" spans="1:5" x14ac:dyDescent="0.35">
      <c r="A2012" s="28">
        <v>29</v>
      </c>
      <c r="B2012" s="28" t="s">
        <v>2001</v>
      </c>
      <c r="C2012" s="28" t="s">
        <v>422</v>
      </c>
      <c r="D2012" s="28">
        <v>2915403</v>
      </c>
      <c r="E2012" s="28" t="s">
        <v>2181</v>
      </c>
    </row>
    <row r="2013" spans="1:5" x14ac:dyDescent="0.35">
      <c r="A2013" s="28">
        <v>29</v>
      </c>
      <c r="B2013" s="28" t="s">
        <v>2001</v>
      </c>
      <c r="C2013" s="28" t="s">
        <v>422</v>
      </c>
      <c r="D2013" s="28">
        <v>2915502</v>
      </c>
      <c r="E2013" s="28" t="s">
        <v>2182</v>
      </c>
    </row>
    <row r="2014" spans="1:5" x14ac:dyDescent="0.35">
      <c r="A2014" s="28">
        <v>29</v>
      </c>
      <c r="B2014" s="28" t="s">
        <v>2001</v>
      </c>
      <c r="C2014" s="28" t="s">
        <v>422</v>
      </c>
      <c r="D2014" s="28">
        <v>2915601</v>
      </c>
      <c r="E2014" s="28" t="s">
        <v>2183</v>
      </c>
    </row>
    <row r="2015" spans="1:5" x14ac:dyDescent="0.35">
      <c r="A2015" s="28">
        <v>29</v>
      </c>
      <c r="B2015" s="28" t="s">
        <v>2001</v>
      </c>
      <c r="C2015" s="28" t="s">
        <v>422</v>
      </c>
      <c r="D2015" s="28">
        <v>2915700</v>
      </c>
      <c r="E2015" s="28" t="s">
        <v>2184</v>
      </c>
    </row>
    <row r="2016" spans="1:5" x14ac:dyDescent="0.35">
      <c r="A2016" s="28">
        <v>29</v>
      </c>
      <c r="B2016" s="28" t="s">
        <v>2001</v>
      </c>
      <c r="C2016" s="28" t="s">
        <v>422</v>
      </c>
      <c r="D2016" s="28">
        <v>2915809</v>
      </c>
      <c r="E2016" s="28" t="s">
        <v>1747</v>
      </c>
    </row>
    <row r="2017" spans="1:5" x14ac:dyDescent="0.35">
      <c r="A2017" s="28">
        <v>29</v>
      </c>
      <c r="B2017" s="28" t="s">
        <v>2001</v>
      </c>
      <c r="C2017" s="28" t="s">
        <v>422</v>
      </c>
      <c r="D2017" s="28">
        <v>2915908</v>
      </c>
      <c r="E2017" s="28" t="s">
        <v>2185</v>
      </c>
    </row>
    <row r="2018" spans="1:5" x14ac:dyDescent="0.35">
      <c r="A2018" s="28">
        <v>29</v>
      </c>
      <c r="B2018" s="28" t="s">
        <v>2001</v>
      </c>
      <c r="C2018" s="28" t="s">
        <v>422</v>
      </c>
      <c r="D2018" s="28">
        <v>2916005</v>
      </c>
      <c r="E2018" s="28" t="s">
        <v>2186</v>
      </c>
    </row>
    <row r="2019" spans="1:5" x14ac:dyDescent="0.35">
      <c r="A2019" s="28">
        <v>29</v>
      </c>
      <c r="B2019" s="28" t="s">
        <v>2001</v>
      </c>
      <c r="C2019" s="28" t="s">
        <v>422</v>
      </c>
      <c r="D2019" s="28">
        <v>2916104</v>
      </c>
      <c r="E2019" s="28" t="s">
        <v>2187</v>
      </c>
    </row>
    <row r="2020" spans="1:5" x14ac:dyDescent="0.35">
      <c r="A2020" s="28">
        <v>29</v>
      </c>
      <c r="B2020" s="28" t="s">
        <v>2001</v>
      </c>
      <c r="C2020" s="28" t="s">
        <v>422</v>
      </c>
      <c r="D2020" s="28">
        <v>2916203</v>
      </c>
      <c r="E2020" s="28" t="s">
        <v>2188</v>
      </c>
    </row>
    <row r="2021" spans="1:5" x14ac:dyDescent="0.35">
      <c r="A2021" s="28">
        <v>29</v>
      </c>
      <c r="B2021" s="28" t="s">
        <v>2001</v>
      </c>
      <c r="C2021" s="28" t="s">
        <v>422</v>
      </c>
      <c r="D2021" s="28">
        <v>2916302</v>
      </c>
      <c r="E2021" s="28" t="s">
        <v>2189</v>
      </c>
    </row>
    <row r="2022" spans="1:5" x14ac:dyDescent="0.35">
      <c r="A2022" s="28">
        <v>29</v>
      </c>
      <c r="B2022" s="28" t="s">
        <v>2001</v>
      </c>
      <c r="C2022" s="28" t="s">
        <v>422</v>
      </c>
      <c r="D2022" s="28">
        <v>2916401</v>
      </c>
      <c r="E2022" s="28" t="s">
        <v>2190</v>
      </c>
    </row>
    <row r="2023" spans="1:5" x14ac:dyDescent="0.35">
      <c r="A2023" s="28">
        <v>29</v>
      </c>
      <c r="B2023" s="28" t="s">
        <v>2001</v>
      </c>
      <c r="C2023" s="28" t="s">
        <v>422</v>
      </c>
      <c r="D2023" s="28">
        <v>2916500</v>
      </c>
      <c r="E2023" s="28" t="s">
        <v>2191</v>
      </c>
    </row>
    <row r="2024" spans="1:5" x14ac:dyDescent="0.35">
      <c r="A2024" s="28">
        <v>29</v>
      </c>
      <c r="B2024" s="28" t="s">
        <v>2001</v>
      </c>
      <c r="C2024" s="28" t="s">
        <v>422</v>
      </c>
      <c r="D2024" s="28">
        <v>2916609</v>
      </c>
      <c r="E2024" s="28" t="s">
        <v>2192</v>
      </c>
    </row>
    <row r="2025" spans="1:5" x14ac:dyDescent="0.35">
      <c r="A2025" s="28">
        <v>29</v>
      </c>
      <c r="B2025" s="28" t="s">
        <v>2001</v>
      </c>
      <c r="C2025" s="28" t="s">
        <v>422</v>
      </c>
      <c r="D2025" s="28">
        <v>2916708</v>
      </c>
      <c r="E2025" s="28" t="s">
        <v>2193</v>
      </c>
    </row>
    <row r="2026" spans="1:5" x14ac:dyDescent="0.35">
      <c r="A2026" s="28">
        <v>29</v>
      </c>
      <c r="B2026" s="28" t="s">
        <v>2001</v>
      </c>
      <c r="C2026" s="28" t="s">
        <v>422</v>
      </c>
      <c r="D2026" s="28">
        <v>2916807</v>
      </c>
      <c r="E2026" s="28" t="s">
        <v>2194</v>
      </c>
    </row>
    <row r="2027" spans="1:5" x14ac:dyDescent="0.35">
      <c r="A2027" s="28">
        <v>29</v>
      </c>
      <c r="B2027" s="28" t="s">
        <v>2001</v>
      </c>
      <c r="C2027" s="28" t="s">
        <v>422</v>
      </c>
      <c r="D2027" s="28">
        <v>2916856</v>
      </c>
      <c r="E2027" s="28" t="s">
        <v>2195</v>
      </c>
    </row>
    <row r="2028" spans="1:5" x14ac:dyDescent="0.35">
      <c r="A2028" s="28">
        <v>29</v>
      </c>
      <c r="B2028" s="28" t="s">
        <v>2001</v>
      </c>
      <c r="C2028" s="28" t="s">
        <v>422</v>
      </c>
      <c r="D2028" s="28">
        <v>2916906</v>
      </c>
      <c r="E2028" s="28" t="s">
        <v>2196</v>
      </c>
    </row>
    <row r="2029" spans="1:5" x14ac:dyDescent="0.35">
      <c r="A2029" s="28">
        <v>29</v>
      </c>
      <c r="B2029" s="28" t="s">
        <v>2001</v>
      </c>
      <c r="C2029" s="28" t="s">
        <v>422</v>
      </c>
      <c r="D2029" s="28">
        <v>2917003</v>
      </c>
      <c r="E2029" s="28" t="s">
        <v>2197</v>
      </c>
    </row>
    <row r="2030" spans="1:5" x14ac:dyDescent="0.35">
      <c r="A2030" s="28">
        <v>29</v>
      </c>
      <c r="B2030" s="28" t="s">
        <v>2001</v>
      </c>
      <c r="C2030" s="28" t="s">
        <v>422</v>
      </c>
      <c r="D2030" s="28">
        <v>2917102</v>
      </c>
      <c r="E2030" s="28" t="s">
        <v>2198</v>
      </c>
    </row>
    <row r="2031" spans="1:5" x14ac:dyDescent="0.35">
      <c r="A2031" s="28">
        <v>29</v>
      </c>
      <c r="B2031" s="28" t="s">
        <v>2001</v>
      </c>
      <c r="C2031" s="28" t="s">
        <v>422</v>
      </c>
      <c r="D2031" s="28">
        <v>2917201</v>
      </c>
      <c r="E2031" s="28" t="s">
        <v>2199</v>
      </c>
    </row>
    <row r="2032" spans="1:5" x14ac:dyDescent="0.35">
      <c r="A2032" s="28">
        <v>29</v>
      </c>
      <c r="B2032" s="28" t="s">
        <v>2001</v>
      </c>
      <c r="C2032" s="28" t="s">
        <v>422</v>
      </c>
      <c r="D2032" s="28">
        <v>2917300</v>
      </c>
      <c r="E2032" s="28" t="s">
        <v>2200</v>
      </c>
    </row>
    <row r="2033" spans="1:5" x14ac:dyDescent="0.35">
      <c r="A2033" s="28">
        <v>29</v>
      </c>
      <c r="B2033" s="28" t="s">
        <v>2001</v>
      </c>
      <c r="C2033" s="28" t="s">
        <v>422</v>
      </c>
      <c r="D2033" s="28">
        <v>2917334</v>
      </c>
      <c r="E2033" s="28" t="s">
        <v>2201</v>
      </c>
    </row>
    <row r="2034" spans="1:5" x14ac:dyDescent="0.35">
      <c r="A2034" s="28">
        <v>29</v>
      </c>
      <c r="B2034" s="28" t="s">
        <v>2001</v>
      </c>
      <c r="C2034" s="28" t="s">
        <v>422</v>
      </c>
      <c r="D2034" s="28">
        <v>2917359</v>
      </c>
      <c r="E2034" s="28" t="s">
        <v>2202</v>
      </c>
    </row>
    <row r="2035" spans="1:5" x14ac:dyDescent="0.35">
      <c r="A2035" s="28">
        <v>29</v>
      </c>
      <c r="B2035" s="28" t="s">
        <v>2001</v>
      </c>
      <c r="C2035" s="28" t="s">
        <v>422</v>
      </c>
      <c r="D2035" s="28">
        <v>2917409</v>
      </c>
      <c r="E2035" s="28" t="s">
        <v>2203</v>
      </c>
    </row>
    <row r="2036" spans="1:5" x14ac:dyDescent="0.35">
      <c r="A2036" s="28">
        <v>29</v>
      </c>
      <c r="B2036" s="28" t="s">
        <v>2001</v>
      </c>
      <c r="C2036" s="28" t="s">
        <v>422</v>
      </c>
      <c r="D2036" s="28">
        <v>2917508</v>
      </c>
      <c r="E2036" s="28" t="s">
        <v>2204</v>
      </c>
    </row>
    <row r="2037" spans="1:5" x14ac:dyDescent="0.35">
      <c r="A2037" s="28">
        <v>29</v>
      </c>
      <c r="B2037" s="28" t="s">
        <v>2001</v>
      </c>
      <c r="C2037" s="28" t="s">
        <v>422</v>
      </c>
      <c r="D2037" s="28">
        <v>2917607</v>
      </c>
      <c r="E2037" s="28" t="s">
        <v>2205</v>
      </c>
    </row>
    <row r="2038" spans="1:5" x14ac:dyDescent="0.35">
      <c r="A2038" s="28">
        <v>29</v>
      </c>
      <c r="B2038" s="28" t="s">
        <v>2001</v>
      </c>
      <c r="C2038" s="28" t="s">
        <v>422</v>
      </c>
      <c r="D2038" s="28">
        <v>2917706</v>
      </c>
      <c r="E2038" s="28" t="s">
        <v>2206</v>
      </c>
    </row>
    <row r="2039" spans="1:5" x14ac:dyDescent="0.35">
      <c r="A2039" s="28">
        <v>29</v>
      </c>
      <c r="B2039" s="28" t="s">
        <v>2001</v>
      </c>
      <c r="C2039" s="28" t="s">
        <v>422</v>
      </c>
      <c r="D2039" s="28">
        <v>2917805</v>
      </c>
      <c r="E2039" s="28" t="s">
        <v>2207</v>
      </c>
    </row>
    <row r="2040" spans="1:5" x14ac:dyDescent="0.35">
      <c r="A2040" s="28">
        <v>29</v>
      </c>
      <c r="B2040" s="28" t="s">
        <v>2001</v>
      </c>
      <c r="C2040" s="28" t="s">
        <v>422</v>
      </c>
      <c r="D2040" s="28">
        <v>2917904</v>
      </c>
      <c r="E2040" s="28" t="s">
        <v>1361</v>
      </c>
    </row>
    <row r="2041" spans="1:5" x14ac:dyDescent="0.35">
      <c r="A2041" s="28">
        <v>29</v>
      </c>
      <c r="B2041" s="28" t="s">
        <v>2001</v>
      </c>
      <c r="C2041" s="28" t="s">
        <v>422</v>
      </c>
      <c r="D2041" s="28">
        <v>2918001</v>
      </c>
      <c r="E2041" s="28" t="s">
        <v>2208</v>
      </c>
    </row>
    <row r="2042" spans="1:5" x14ac:dyDescent="0.35">
      <c r="A2042" s="28">
        <v>29</v>
      </c>
      <c r="B2042" s="28" t="s">
        <v>2001</v>
      </c>
      <c r="C2042" s="28" t="s">
        <v>422</v>
      </c>
      <c r="D2042" s="28">
        <v>2918100</v>
      </c>
      <c r="E2042" s="28" t="s">
        <v>2209</v>
      </c>
    </row>
    <row r="2043" spans="1:5" x14ac:dyDescent="0.35">
      <c r="A2043" s="28">
        <v>29</v>
      </c>
      <c r="B2043" s="28" t="s">
        <v>2001</v>
      </c>
      <c r="C2043" s="28" t="s">
        <v>422</v>
      </c>
      <c r="D2043" s="28">
        <v>2918209</v>
      </c>
      <c r="E2043" s="28" t="s">
        <v>2210</v>
      </c>
    </row>
    <row r="2044" spans="1:5" x14ac:dyDescent="0.35">
      <c r="A2044" s="28">
        <v>29</v>
      </c>
      <c r="B2044" s="28" t="s">
        <v>2001</v>
      </c>
      <c r="C2044" s="28" t="s">
        <v>422</v>
      </c>
      <c r="D2044" s="28">
        <v>2918308</v>
      </c>
      <c r="E2044" s="28" t="s">
        <v>2211</v>
      </c>
    </row>
    <row r="2045" spans="1:5" x14ac:dyDescent="0.35">
      <c r="A2045" s="28">
        <v>29</v>
      </c>
      <c r="B2045" s="28" t="s">
        <v>2001</v>
      </c>
      <c r="C2045" s="28" t="s">
        <v>422</v>
      </c>
      <c r="D2045" s="28">
        <v>2918357</v>
      </c>
      <c r="E2045" s="28" t="s">
        <v>2212</v>
      </c>
    </row>
    <row r="2046" spans="1:5" x14ac:dyDescent="0.35">
      <c r="A2046" s="28">
        <v>29</v>
      </c>
      <c r="B2046" s="28" t="s">
        <v>2001</v>
      </c>
      <c r="C2046" s="28" t="s">
        <v>422</v>
      </c>
      <c r="D2046" s="28">
        <v>2918407</v>
      </c>
      <c r="E2046" s="28" t="s">
        <v>2213</v>
      </c>
    </row>
    <row r="2047" spans="1:5" x14ac:dyDescent="0.35">
      <c r="A2047" s="28">
        <v>29</v>
      </c>
      <c r="B2047" s="28" t="s">
        <v>2001</v>
      </c>
      <c r="C2047" s="28" t="s">
        <v>422</v>
      </c>
      <c r="D2047" s="28">
        <v>2918456</v>
      </c>
      <c r="E2047" s="28" t="s">
        <v>2214</v>
      </c>
    </row>
    <row r="2048" spans="1:5" x14ac:dyDescent="0.35">
      <c r="A2048" s="28">
        <v>29</v>
      </c>
      <c r="B2048" s="28" t="s">
        <v>2001</v>
      </c>
      <c r="C2048" s="28" t="s">
        <v>422</v>
      </c>
      <c r="D2048" s="28">
        <v>2918506</v>
      </c>
      <c r="E2048" s="28" t="s">
        <v>2215</v>
      </c>
    </row>
    <row r="2049" spans="1:5" x14ac:dyDescent="0.35">
      <c r="A2049" s="28">
        <v>29</v>
      </c>
      <c r="B2049" s="28" t="s">
        <v>2001</v>
      </c>
      <c r="C2049" s="28" t="s">
        <v>422</v>
      </c>
      <c r="D2049" s="28">
        <v>2918555</v>
      </c>
      <c r="E2049" s="28" t="s">
        <v>2216</v>
      </c>
    </row>
    <row r="2050" spans="1:5" x14ac:dyDescent="0.35">
      <c r="A2050" s="28">
        <v>29</v>
      </c>
      <c r="B2050" s="28" t="s">
        <v>2001</v>
      </c>
      <c r="C2050" s="28" t="s">
        <v>422</v>
      </c>
      <c r="D2050" s="28">
        <v>2918605</v>
      </c>
      <c r="E2050" s="28" t="s">
        <v>2217</v>
      </c>
    </row>
    <row r="2051" spans="1:5" x14ac:dyDescent="0.35">
      <c r="A2051" s="28">
        <v>29</v>
      </c>
      <c r="B2051" s="28" t="s">
        <v>2001</v>
      </c>
      <c r="C2051" s="28" t="s">
        <v>422</v>
      </c>
      <c r="D2051" s="28">
        <v>2918704</v>
      </c>
      <c r="E2051" s="28" t="s">
        <v>2218</v>
      </c>
    </row>
    <row r="2052" spans="1:5" x14ac:dyDescent="0.35">
      <c r="A2052" s="28">
        <v>29</v>
      </c>
      <c r="B2052" s="28" t="s">
        <v>2001</v>
      </c>
      <c r="C2052" s="28" t="s">
        <v>422</v>
      </c>
      <c r="D2052" s="28">
        <v>2918753</v>
      </c>
      <c r="E2052" s="28" t="s">
        <v>2219</v>
      </c>
    </row>
    <row r="2053" spans="1:5" x14ac:dyDescent="0.35">
      <c r="A2053" s="28">
        <v>29</v>
      </c>
      <c r="B2053" s="28" t="s">
        <v>2001</v>
      </c>
      <c r="C2053" s="28" t="s">
        <v>422</v>
      </c>
      <c r="D2053" s="28">
        <v>2918803</v>
      </c>
      <c r="E2053" s="28" t="s">
        <v>2220</v>
      </c>
    </row>
    <row r="2054" spans="1:5" x14ac:dyDescent="0.35">
      <c r="A2054" s="28">
        <v>29</v>
      </c>
      <c r="B2054" s="28" t="s">
        <v>2001</v>
      </c>
      <c r="C2054" s="28" t="s">
        <v>422</v>
      </c>
      <c r="D2054" s="28">
        <v>2918902</v>
      </c>
      <c r="E2054" s="28" t="s">
        <v>2221</v>
      </c>
    </row>
    <row r="2055" spans="1:5" x14ac:dyDescent="0.35">
      <c r="A2055" s="28">
        <v>29</v>
      </c>
      <c r="B2055" s="28" t="s">
        <v>2001</v>
      </c>
      <c r="C2055" s="28" t="s">
        <v>422</v>
      </c>
      <c r="D2055" s="28">
        <v>2919009</v>
      </c>
      <c r="E2055" s="28" t="s">
        <v>2222</v>
      </c>
    </row>
    <row r="2056" spans="1:5" x14ac:dyDescent="0.35">
      <c r="A2056" s="28">
        <v>29</v>
      </c>
      <c r="B2056" s="28" t="s">
        <v>2001</v>
      </c>
      <c r="C2056" s="28" t="s">
        <v>422</v>
      </c>
      <c r="D2056" s="28">
        <v>2919058</v>
      </c>
      <c r="E2056" s="28" t="s">
        <v>2223</v>
      </c>
    </row>
    <row r="2057" spans="1:5" x14ac:dyDescent="0.35">
      <c r="A2057" s="28">
        <v>29</v>
      </c>
      <c r="B2057" s="28" t="s">
        <v>2001</v>
      </c>
      <c r="C2057" s="28" t="s">
        <v>422</v>
      </c>
      <c r="D2057" s="28">
        <v>2919108</v>
      </c>
      <c r="E2057" s="28" t="s">
        <v>2224</v>
      </c>
    </row>
    <row r="2058" spans="1:5" x14ac:dyDescent="0.35">
      <c r="A2058" s="28">
        <v>29</v>
      </c>
      <c r="B2058" s="28" t="s">
        <v>2001</v>
      </c>
      <c r="C2058" s="28" t="s">
        <v>422</v>
      </c>
      <c r="D2058" s="28">
        <v>2919157</v>
      </c>
      <c r="E2058" s="28" t="s">
        <v>2225</v>
      </c>
    </row>
    <row r="2059" spans="1:5" x14ac:dyDescent="0.35">
      <c r="A2059" s="28">
        <v>29</v>
      </c>
      <c r="B2059" s="28" t="s">
        <v>2001</v>
      </c>
      <c r="C2059" s="28" t="s">
        <v>422</v>
      </c>
      <c r="D2059" s="28">
        <v>2919207</v>
      </c>
      <c r="E2059" s="28" t="s">
        <v>2226</v>
      </c>
    </row>
    <row r="2060" spans="1:5" x14ac:dyDescent="0.35">
      <c r="A2060" s="28">
        <v>29</v>
      </c>
      <c r="B2060" s="28" t="s">
        <v>2001</v>
      </c>
      <c r="C2060" s="28" t="s">
        <v>422</v>
      </c>
      <c r="D2060" s="28">
        <v>2919306</v>
      </c>
      <c r="E2060" s="28" t="s">
        <v>2227</v>
      </c>
    </row>
    <row r="2061" spans="1:5" x14ac:dyDescent="0.35">
      <c r="A2061" s="28">
        <v>29</v>
      </c>
      <c r="B2061" s="28" t="s">
        <v>2001</v>
      </c>
      <c r="C2061" s="28" t="s">
        <v>422</v>
      </c>
      <c r="D2061" s="28">
        <v>2919405</v>
      </c>
      <c r="E2061" s="28" t="s">
        <v>2228</v>
      </c>
    </row>
    <row r="2062" spans="1:5" x14ac:dyDescent="0.35">
      <c r="A2062" s="28">
        <v>29</v>
      </c>
      <c r="B2062" s="28" t="s">
        <v>2001</v>
      </c>
      <c r="C2062" s="28" t="s">
        <v>422</v>
      </c>
      <c r="D2062" s="28">
        <v>2919504</v>
      </c>
      <c r="E2062" s="28" t="s">
        <v>2229</v>
      </c>
    </row>
    <row r="2063" spans="1:5" x14ac:dyDescent="0.35">
      <c r="A2063" s="28">
        <v>29</v>
      </c>
      <c r="B2063" s="28" t="s">
        <v>2001</v>
      </c>
      <c r="C2063" s="28" t="s">
        <v>422</v>
      </c>
      <c r="D2063" s="28">
        <v>2919553</v>
      </c>
      <c r="E2063" s="28" t="s">
        <v>2230</v>
      </c>
    </row>
    <row r="2064" spans="1:5" x14ac:dyDescent="0.35">
      <c r="A2064" s="28">
        <v>29</v>
      </c>
      <c r="B2064" s="28" t="s">
        <v>2001</v>
      </c>
      <c r="C2064" s="28" t="s">
        <v>422</v>
      </c>
      <c r="D2064" s="28">
        <v>2919603</v>
      </c>
      <c r="E2064" s="28" t="s">
        <v>2231</v>
      </c>
    </row>
    <row r="2065" spans="1:5" x14ac:dyDescent="0.35">
      <c r="A2065" s="28">
        <v>29</v>
      </c>
      <c r="B2065" s="28" t="s">
        <v>2001</v>
      </c>
      <c r="C2065" s="28" t="s">
        <v>422</v>
      </c>
      <c r="D2065" s="28">
        <v>2919702</v>
      </c>
      <c r="E2065" s="28" t="s">
        <v>2232</v>
      </c>
    </row>
    <row r="2066" spans="1:5" x14ac:dyDescent="0.35">
      <c r="A2066" s="28">
        <v>29</v>
      </c>
      <c r="B2066" s="28" t="s">
        <v>2001</v>
      </c>
      <c r="C2066" s="28" t="s">
        <v>422</v>
      </c>
      <c r="D2066" s="28">
        <v>2919801</v>
      </c>
      <c r="E2066" s="28" t="s">
        <v>2233</v>
      </c>
    </row>
    <row r="2067" spans="1:5" x14ac:dyDescent="0.35">
      <c r="A2067" s="28">
        <v>29</v>
      </c>
      <c r="B2067" s="28" t="s">
        <v>2001</v>
      </c>
      <c r="C2067" s="28" t="s">
        <v>422</v>
      </c>
      <c r="D2067" s="28">
        <v>2919900</v>
      </c>
      <c r="E2067" s="28" t="s">
        <v>2234</v>
      </c>
    </row>
    <row r="2068" spans="1:5" x14ac:dyDescent="0.35">
      <c r="A2068" s="28">
        <v>29</v>
      </c>
      <c r="B2068" s="28" t="s">
        <v>2001</v>
      </c>
      <c r="C2068" s="28" t="s">
        <v>422</v>
      </c>
      <c r="D2068" s="28">
        <v>2919926</v>
      </c>
      <c r="E2068" s="28" t="s">
        <v>2235</v>
      </c>
    </row>
    <row r="2069" spans="1:5" x14ac:dyDescent="0.35">
      <c r="A2069" s="28">
        <v>29</v>
      </c>
      <c r="B2069" s="28" t="s">
        <v>2001</v>
      </c>
      <c r="C2069" s="28" t="s">
        <v>422</v>
      </c>
      <c r="D2069" s="28">
        <v>2919959</v>
      </c>
      <c r="E2069" s="28" t="s">
        <v>2236</v>
      </c>
    </row>
    <row r="2070" spans="1:5" x14ac:dyDescent="0.35">
      <c r="A2070" s="28">
        <v>29</v>
      </c>
      <c r="B2070" s="28" t="s">
        <v>2001</v>
      </c>
      <c r="C2070" s="28" t="s">
        <v>422</v>
      </c>
      <c r="D2070" s="28">
        <v>2920007</v>
      </c>
      <c r="E2070" s="28" t="s">
        <v>2237</v>
      </c>
    </row>
    <row r="2071" spans="1:5" x14ac:dyDescent="0.35">
      <c r="A2071" s="28">
        <v>29</v>
      </c>
      <c r="B2071" s="28" t="s">
        <v>2001</v>
      </c>
      <c r="C2071" s="28" t="s">
        <v>422</v>
      </c>
      <c r="D2071" s="28">
        <v>2920106</v>
      </c>
      <c r="E2071" s="28" t="s">
        <v>2238</v>
      </c>
    </row>
    <row r="2072" spans="1:5" x14ac:dyDescent="0.35">
      <c r="A2072" s="28">
        <v>29</v>
      </c>
      <c r="B2072" s="28" t="s">
        <v>2001</v>
      </c>
      <c r="C2072" s="28" t="s">
        <v>422</v>
      </c>
      <c r="D2072" s="28">
        <v>2920205</v>
      </c>
      <c r="E2072" s="28" t="s">
        <v>2239</v>
      </c>
    </row>
    <row r="2073" spans="1:5" x14ac:dyDescent="0.35">
      <c r="A2073" s="28">
        <v>29</v>
      </c>
      <c r="B2073" s="28" t="s">
        <v>2001</v>
      </c>
      <c r="C2073" s="28" t="s">
        <v>422</v>
      </c>
      <c r="D2073" s="28">
        <v>2920304</v>
      </c>
      <c r="E2073" s="28" t="s">
        <v>2240</v>
      </c>
    </row>
    <row r="2074" spans="1:5" x14ac:dyDescent="0.35">
      <c r="A2074" s="28">
        <v>29</v>
      </c>
      <c r="B2074" s="28" t="s">
        <v>2001</v>
      </c>
      <c r="C2074" s="28" t="s">
        <v>422</v>
      </c>
      <c r="D2074" s="28">
        <v>2920403</v>
      </c>
      <c r="E2074" s="28" t="s">
        <v>2241</v>
      </c>
    </row>
    <row r="2075" spans="1:5" x14ac:dyDescent="0.35">
      <c r="A2075" s="28">
        <v>29</v>
      </c>
      <c r="B2075" s="28" t="s">
        <v>2001</v>
      </c>
      <c r="C2075" s="28" t="s">
        <v>422</v>
      </c>
      <c r="D2075" s="28">
        <v>2920452</v>
      </c>
      <c r="E2075" s="28" t="s">
        <v>2242</v>
      </c>
    </row>
    <row r="2076" spans="1:5" x14ac:dyDescent="0.35">
      <c r="A2076" s="28">
        <v>29</v>
      </c>
      <c r="B2076" s="28" t="s">
        <v>2001</v>
      </c>
      <c r="C2076" s="28" t="s">
        <v>422</v>
      </c>
      <c r="D2076" s="28">
        <v>2920502</v>
      </c>
      <c r="E2076" s="28" t="s">
        <v>2243</v>
      </c>
    </row>
    <row r="2077" spans="1:5" x14ac:dyDescent="0.35">
      <c r="A2077" s="28">
        <v>29</v>
      </c>
      <c r="B2077" s="28" t="s">
        <v>2001</v>
      </c>
      <c r="C2077" s="28" t="s">
        <v>422</v>
      </c>
      <c r="D2077" s="28">
        <v>2920601</v>
      </c>
      <c r="E2077" s="28" t="s">
        <v>2244</v>
      </c>
    </row>
    <row r="2078" spans="1:5" x14ac:dyDescent="0.35">
      <c r="A2078" s="28">
        <v>29</v>
      </c>
      <c r="B2078" s="28" t="s">
        <v>2001</v>
      </c>
      <c r="C2078" s="28" t="s">
        <v>422</v>
      </c>
      <c r="D2078" s="28">
        <v>2920700</v>
      </c>
      <c r="E2078" s="28" t="s">
        <v>2245</v>
      </c>
    </row>
    <row r="2079" spans="1:5" x14ac:dyDescent="0.35">
      <c r="A2079" s="28">
        <v>29</v>
      </c>
      <c r="B2079" s="28" t="s">
        <v>2001</v>
      </c>
      <c r="C2079" s="28" t="s">
        <v>422</v>
      </c>
      <c r="D2079" s="28">
        <v>2920809</v>
      </c>
      <c r="E2079" s="28" t="s">
        <v>2246</v>
      </c>
    </row>
    <row r="2080" spans="1:5" x14ac:dyDescent="0.35">
      <c r="A2080" s="28">
        <v>29</v>
      </c>
      <c r="B2080" s="28" t="s">
        <v>2001</v>
      </c>
      <c r="C2080" s="28" t="s">
        <v>422</v>
      </c>
      <c r="D2080" s="28">
        <v>2920908</v>
      </c>
      <c r="E2080" s="28" t="s">
        <v>2247</v>
      </c>
    </row>
    <row r="2081" spans="1:5" x14ac:dyDescent="0.35">
      <c r="A2081" s="28">
        <v>29</v>
      </c>
      <c r="B2081" s="28" t="s">
        <v>2001</v>
      </c>
      <c r="C2081" s="28" t="s">
        <v>422</v>
      </c>
      <c r="D2081" s="28">
        <v>2921005</v>
      </c>
      <c r="E2081" s="28" t="s">
        <v>2248</v>
      </c>
    </row>
    <row r="2082" spans="1:5" x14ac:dyDescent="0.35">
      <c r="A2082" s="28">
        <v>29</v>
      </c>
      <c r="B2082" s="28" t="s">
        <v>2001</v>
      </c>
      <c r="C2082" s="28" t="s">
        <v>422</v>
      </c>
      <c r="D2082" s="28">
        <v>2921054</v>
      </c>
      <c r="E2082" s="28" t="s">
        <v>2249</v>
      </c>
    </row>
    <row r="2083" spans="1:5" x14ac:dyDescent="0.35">
      <c r="A2083" s="28">
        <v>29</v>
      </c>
      <c r="B2083" s="28" t="s">
        <v>2001</v>
      </c>
      <c r="C2083" s="28" t="s">
        <v>422</v>
      </c>
      <c r="D2083" s="28">
        <v>2921104</v>
      </c>
      <c r="E2083" s="28" t="s">
        <v>2250</v>
      </c>
    </row>
    <row r="2084" spans="1:5" x14ac:dyDescent="0.35">
      <c r="A2084" s="28">
        <v>29</v>
      </c>
      <c r="B2084" s="28" t="s">
        <v>2001</v>
      </c>
      <c r="C2084" s="28" t="s">
        <v>422</v>
      </c>
      <c r="D2084" s="28">
        <v>2921203</v>
      </c>
      <c r="E2084" s="28" t="s">
        <v>2251</v>
      </c>
    </row>
    <row r="2085" spans="1:5" x14ac:dyDescent="0.35">
      <c r="A2085" s="28">
        <v>29</v>
      </c>
      <c r="B2085" s="28" t="s">
        <v>2001</v>
      </c>
      <c r="C2085" s="28" t="s">
        <v>422</v>
      </c>
      <c r="D2085" s="28">
        <v>2921302</v>
      </c>
      <c r="E2085" s="28" t="s">
        <v>1234</v>
      </c>
    </row>
    <row r="2086" spans="1:5" x14ac:dyDescent="0.35">
      <c r="A2086" s="28">
        <v>29</v>
      </c>
      <c r="B2086" s="28" t="s">
        <v>2001</v>
      </c>
      <c r="C2086" s="28" t="s">
        <v>422</v>
      </c>
      <c r="D2086" s="28">
        <v>2921401</v>
      </c>
      <c r="E2086" s="28" t="s">
        <v>2252</v>
      </c>
    </row>
    <row r="2087" spans="1:5" x14ac:dyDescent="0.35">
      <c r="A2087" s="28">
        <v>29</v>
      </c>
      <c r="B2087" s="28" t="s">
        <v>2001</v>
      </c>
      <c r="C2087" s="28" t="s">
        <v>422</v>
      </c>
      <c r="D2087" s="28">
        <v>2921450</v>
      </c>
      <c r="E2087" s="28" t="s">
        <v>2253</v>
      </c>
    </row>
    <row r="2088" spans="1:5" x14ac:dyDescent="0.35">
      <c r="A2088" s="28">
        <v>29</v>
      </c>
      <c r="B2088" s="28" t="s">
        <v>2001</v>
      </c>
      <c r="C2088" s="28" t="s">
        <v>422</v>
      </c>
      <c r="D2088" s="28">
        <v>2921500</v>
      </c>
      <c r="E2088" s="28" t="s">
        <v>2254</v>
      </c>
    </row>
    <row r="2089" spans="1:5" x14ac:dyDescent="0.35">
      <c r="A2089" s="28">
        <v>29</v>
      </c>
      <c r="B2089" s="28" t="s">
        <v>2001</v>
      </c>
      <c r="C2089" s="28" t="s">
        <v>422</v>
      </c>
      <c r="D2089" s="28">
        <v>2921609</v>
      </c>
      <c r="E2089" s="28" t="s">
        <v>2255</v>
      </c>
    </row>
    <row r="2090" spans="1:5" x14ac:dyDescent="0.35">
      <c r="A2090" s="28">
        <v>29</v>
      </c>
      <c r="B2090" s="28" t="s">
        <v>2001</v>
      </c>
      <c r="C2090" s="28" t="s">
        <v>422</v>
      </c>
      <c r="D2090" s="28">
        <v>2921708</v>
      </c>
      <c r="E2090" s="28" t="s">
        <v>2256</v>
      </c>
    </row>
    <row r="2091" spans="1:5" x14ac:dyDescent="0.35">
      <c r="A2091" s="28">
        <v>29</v>
      </c>
      <c r="B2091" s="28" t="s">
        <v>2001</v>
      </c>
      <c r="C2091" s="28" t="s">
        <v>422</v>
      </c>
      <c r="D2091" s="28">
        <v>2921807</v>
      </c>
      <c r="E2091" s="28" t="s">
        <v>2257</v>
      </c>
    </row>
    <row r="2092" spans="1:5" x14ac:dyDescent="0.35">
      <c r="A2092" s="28">
        <v>29</v>
      </c>
      <c r="B2092" s="28" t="s">
        <v>2001</v>
      </c>
      <c r="C2092" s="28" t="s">
        <v>422</v>
      </c>
      <c r="D2092" s="28">
        <v>2921906</v>
      </c>
      <c r="E2092" s="28" t="s">
        <v>2258</v>
      </c>
    </row>
    <row r="2093" spans="1:5" x14ac:dyDescent="0.35">
      <c r="A2093" s="28">
        <v>29</v>
      </c>
      <c r="B2093" s="28" t="s">
        <v>2001</v>
      </c>
      <c r="C2093" s="28" t="s">
        <v>422</v>
      </c>
      <c r="D2093" s="28">
        <v>2922003</v>
      </c>
      <c r="E2093" s="28" t="s">
        <v>2259</v>
      </c>
    </row>
    <row r="2094" spans="1:5" x14ac:dyDescent="0.35">
      <c r="A2094" s="28">
        <v>29</v>
      </c>
      <c r="B2094" s="28" t="s">
        <v>2001</v>
      </c>
      <c r="C2094" s="28" t="s">
        <v>422</v>
      </c>
      <c r="D2094" s="28">
        <v>2922052</v>
      </c>
      <c r="E2094" s="28" t="s">
        <v>2260</v>
      </c>
    </row>
    <row r="2095" spans="1:5" x14ac:dyDescent="0.35">
      <c r="A2095" s="28">
        <v>29</v>
      </c>
      <c r="B2095" s="28" t="s">
        <v>2001</v>
      </c>
      <c r="C2095" s="28" t="s">
        <v>422</v>
      </c>
      <c r="D2095" s="28">
        <v>2922102</v>
      </c>
      <c r="E2095" s="28" t="s">
        <v>2261</v>
      </c>
    </row>
    <row r="2096" spans="1:5" x14ac:dyDescent="0.35">
      <c r="A2096" s="28">
        <v>29</v>
      </c>
      <c r="B2096" s="28" t="s">
        <v>2001</v>
      </c>
      <c r="C2096" s="28" t="s">
        <v>422</v>
      </c>
      <c r="D2096" s="28">
        <v>2922201</v>
      </c>
      <c r="E2096" s="28" t="s">
        <v>2262</v>
      </c>
    </row>
    <row r="2097" spans="1:5" x14ac:dyDescent="0.35">
      <c r="A2097" s="28">
        <v>29</v>
      </c>
      <c r="B2097" s="28" t="s">
        <v>2001</v>
      </c>
      <c r="C2097" s="28" t="s">
        <v>422</v>
      </c>
      <c r="D2097" s="28">
        <v>2922250</v>
      </c>
      <c r="E2097" s="28" t="s">
        <v>2263</v>
      </c>
    </row>
    <row r="2098" spans="1:5" x14ac:dyDescent="0.35">
      <c r="A2098" s="28">
        <v>29</v>
      </c>
      <c r="B2098" s="28" t="s">
        <v>2001</v>
      </c>
      <c r="C2098" s="28" t="s">
        <v>422</v>
      </c>
      <c r="D2098" s="28">
        <v>2922300</v>
      </c>
      <c r="E2098" s="28" t="s">
        <v>2264</v>
      </c>
    </row>
    <row r="2099" spans="1:5" x14ac:dyDescent="0.35">
      <c r="A2099" s="28">
        <v>29</v>
      </c>
      <c r="B2099" s="28" t="s">
        <v>2001</v>
      </c>
      <c r="C2099" s="28" t="s">
        <v>422</v>
      </c>
      <c r="D2099" s="28">
        <v>2922409</v>
      </c>
      <c r="E2099" s="28" t="s">
        <v>2265</v>
      </c>
    </row>
    <row r="2100" spans="1:5" x14ac:dyDescent="0.35">
      <c r="A2100" s="28">
        <v>29</v>
      </c>
      <c r="B2100" s="28" t="s">
        <v>2001</v>
      </c>
      <c r="C2100" s="28" t="s">
        <v>422</v>
      </c>
      <c r="D2100" s="28">
        <v>2922508</v>
      </c>
      <c r="E2100" s="28" t="s">
        <v>848</v>
      </c>
    </row>
    <row r="2101" spans="1:5" x14ac:dyDescent="0.35">
      <c r="A2101" s="28">
        <v>29</v>
      </c>
      <c r="B2101" s="28" t="s">
        <v>2001</v>
      </c>
      <c r="C2101" s="28" t="s">
        <v>422</v>
      </c>
      <c r="D2101" s="28">
        <v>2922607</v>
      </c>
      <c r="E2101" s="28" t="s">
        <v>2266</v>
      </c>
    </row>
    <row r="2102" spans="1:5" x14ac:dyDescent="0.35">
      <c r="A2102" s="28">
        <v>29</v>
      </c>
      <c r="B2102" s="28" t="s">
        <v>2001</v>
      </c>
      <c r="C2102" s="28" t="s">
        <v>422</v>
      </c>
      <c r="D2102" s="28">
        <v>2922656</v>
      </c>
      <c r="E2102" s="28" t="s">
        <v>2267</v>
      </c>
    </row>
    <row r="2103" spans="1:5" x14ac:dyDescent="0.35">
      <c r="A2103" s="28">
        <v>29</v>
      </c>
      <c r="B2103" s="28" t="s">
        <v>2001</v>
      </c>
      <c r="C2103" s="28" t="s">
        <v>422</v>
      </c>
      <c r="D2103" s="28">
        <v>2922706</v>
      </c>
      <c r="E2103" s="28" t="s">
        <v>2268</v>
      </c>
    </row>
    <row r="2104" spans="1:5" x14ac:dyDescent="0.35">
      <c r="A2104" s="28">
        <v>29</v>
      </c>
      <c r="B2104" s="28" t="s">
        <v>2001</v>
      </c>
      <c r="C2104" s="28" t="s">
        <v>422</v>
      </c>
      <c r="D2104" s="28">
        <v>2922730</v>
      </c>
      <c r="E2104" s="28" t="s">
        <v>2269</v>
      </c>
    </row>
    <row r="2105" spans="1:5" x14ac:dyDescent="0.35">
      <c r="A2105" s="28">
        <v>29</v>
      </c>
      <c r="B2105" s="28" t="s">
        <v>2001</v>
      </c>
      <c r="C2105" s="28" t="s">
        <v>422</v>
      </c>
      <c r="D2105" s="28">
        <v>2922755</v>
      </c>
      <c r="E2105" s="28" t="s">
        <v>2270</v>
      </c>
    </row>
    <row r="2106" spans="1:5" x14ac:dyDescent="0.35">
      <c r="A2106" s="28">
        <v>29</v>
      </c>
      <c r="B2106" s="28" t="s">
        <v>2001</v>
      </c>
      <c r="C2106" s="28" t="s">
        <v>422</v>
      </c>
      <c r="D2106" s="28">
        <v>2922805</v>
      </c>
      <c r="E2106" s="28" t="s">
        <v>2271</v>
      </c>
    </row>
    <row r="2107" spans="1:5" x14ac:dyDescent="0.35">
      <c r="A2107" s="28">
        <v>29</v>
      </c>
      <c r="B2107" s="28" t="s">
        <v>2001</v>
      </c>
      <c r="C2107" s="28" t="s">
        <v>422</v>
      </c>
      <c r="D2107" s="28">
        <v>2922854</v>
      </c>
      <c r="E2107" s="28" t="s">
        <v>2272</v>
      </c>
    </row>
    <row r="2108" spans="1:5" x14ac:dyDescent="0.35">
      <c r="A2108" s="28">
        <v>29</v>
      </c>
      <c r="B2108" s="28" t="s">
        <v>2001</v>
      </c>
      <c r="C2108" s="28" t="s">
        <v>422</v>
      </c>
      <c r="D2108" s="28">
        <v>2922904</v>
      </c>
      <c r="E2108" s="28" t="s">
        <v>2273</v>
      </c>
    </row>
    <row r="2109" spans="1:5" x14ac:dyDescent="0.35">
      <c r="A2109" s="28">
        <v>29</v>
      </c>
      <c r="B2109" s="28" t="s">
        <v>2001</v>
      </c>
      <c r="C2109" s="28" t="s">
        <v>422</v>
      </c>
      <c r="D2109" s="28">
        <v>2923001</v>
      </c>
      <c r="E2109" s="28" t="s">
        <v>2274</v>
      </c>
    </row>
    <row r="2110" spans="1:5" x14ac:dyDescent="0.35">
      <c r="A2110" s="28">
        <v>29</v>
      </c>
      <c r="B2110" s="28" t="s">
        <v>2001</v>
      </c>
      <c r="C2110" s="28" t="s">
        <v>422</v>
      </c>
      <c r="D2110" s="28">
        <v>2923035</v>
      </c>
      <c r="E2110" s="28" t="s">
        <v>2275</v>
      </c>
    </row>
    <row r="2111" spans="1:5" x14ac:dyDescent="0.35">
      <c r="A2111" s="28">
        <v>29</v>
      </c>
      <c r="B2111" s="28" t="s">
        <v>2001</v>
      </c>
      <c r="C2111" s="28" t="s">
        <v>422</v>
      </c>
      <c r="D2111" s="28">
        <v>2923050</v>
      </c>
      <c r="E2111" s="28" t="s">
        <v>2276</v>
      </c>
    </row>
    <row r="2112" spans="1:5" x14ac:dyDescent="0.35">
      <c r="A2112" s="28">
        <v>29</v>
      </c>
      <c r="B2112" s="28" t="s">
        <v>2001</v>
      </c>
      <c r="C2112" s="28" t="s">
        <v>422</v>
      </c>
      <c r="D2112" s="28">
        <v>2923100</v>
      </c>
      <c r="E2112" s="28" t="s">
        <v>2277</v>
      </c>
    </row>
    <row r="2113" spans="1:5" x14ac:dyDescent="0.35">
      <c r="A2113" s="28">
        <v>29</v>
      </c>
      <c r="B2113" s="28" t="s">
        <v>2001</v>
      </c>
      <c r="C2113" s="28" t="s">
        <v>422</v>
      </c>
      <c r="D2113" s="28">
        <v>2923209</v>
      </c>
      <c r="E2113" s="28" t="s">
        <v>2278</v>
      </c>
    </row>
    <row r="2114" spans="1:5" x14ac:dyDescent="0.35">
      <c r="A2114" s="28">
        <v>29</v>
      </c>
      <c r="B2114" s="28" t="s">
        <v>2001</v>
      </c>
      <c r="C2114" s="28" t="s">
        <v>422</v>
      </c>
      <c r="D2114" s="28">
        <v>2923308</v>
      </c>
      <c r="E2114" s="28" t="s">
        <v>2279</v>
      </c>
    </row>
    <row r="2115" spans="1:5" x14ac:dyDescent="0.35">
      <c r="A2115" s="28">
        <v>29</v>
      </c>
      <c r="B2115" s="28" t="s">
        <v>2001</v>
      </c>
      <c r="C2115" s="28" t="s">
        <v>422</v>
      </c>
      <c r="D2115" s="28">
        <v>2923357</v>
      </c>
      <c r="E2115" s="28" t="s">
        <v>2280</v>
      </c>
    </row>
    <row r="2116" spans="1:5" x14ac:dyDescent="0.35">
      <c r="A2116" s="28">
        <v>29</v>
      </c>
      <c r="B2116" s="28" t="s">
        <v>2001</v>
      </c>
      <c r="C2116" s="28" t="s">
        <v>422</v>
      </c>
      <c r="D2116" s="28">
        <v>2923407</v>
      </c>
      <c r="E2116" s="28" t="s">
        <v>2281</v>
      </c>
    </row>
    <row r="2117" spans="1:5" x14ac:dyDescent="0.35">
      <c r="A2117" s="28">
        <v>29</v>
      </c>
      <c r="B2117" s="28" t="s">
        <v>2001</v>
      </c>
      <c r="C2117" s="28" t="s">
        <v>422</v>
      </c>
      <c r="D2117" s="28">
        <v>2923506</v>
      </c>
      <c r="E2117" s="28" t="s">
        <v>2282</v>
      </c>
    </row>
    <row r="2118" spans="1:5" x14ac:dyDescent="0.35">
      <c r="A2118" s="28">
        <v>29</v>
      </c>
      <c r="B2118" s="28" t="s">
        <v>2001</v>
      </c>
      <c r="C2118" s="28" t="s">
        <v>422</v>
      </c>
      <c r="D2118" s="28">
        <v>2923605</v>
      </c>
      <c r="E2118" s="28" t="s">
        <v>2283</v>
      </c>
    </row>
    <row r="2119" spans="1:5" x14ac:dyDescent="0.35">
      <c r="A2119" s="28">
        <v>29</v>
      </c>
      <c r="B2119" s="28" t="s">
        <v>2001</v>
      </c>
      <c r="C2119" s="28" t="s">
        <v>422</v>
      </c>
      <c r="D2119" s="28">
        <v>2923704</v>
      </c>
      <c r="E2119" s="28" t="s">
        <v>2284</v>
      </c>
    </row>
    <row r="2120" spans="1:5" x14ac:dyDescent="0.35">
      <c r="A2120" s="28">
        <v>29</v>
      </c>
      <c r="B2120" s="28" t="s">
        <v>2001</v>
      </c>
      <c r="C2120" s="28" t="s">
        <v>422</v>
      </c>
      <c r="D2120" s="28">
        <v>2923803</v>
      </c>
      <c r="E2120" s="28" t="s">
        <v>2285</v>
      </c>
    </row>
    <row r="2121" spans="1:5" x14ac:dyDescent="0.35">
      <c r="A2121" s="28">
        <v>29</v>
      </c>
      <c r="B2121" s="28" t="s">
        <v>2001</v>
      </c>
      <c r="C2121" s="28" t="s">
        <v>422</v>
      </c>
      <c r="D2121" s="28">
        <v>2923902</v>
      </c>
      <c r="E2121" s="28" t="s">
        <v>2286</v>
      </c>
    </row>
    <row r="2122" spans="1:5" x14ac:dyDescent="0.35">
      <c r="A2122" s="28">
        <v>29</v>
      </c>
      <c r="B2122" s="28" t="s">
        <v>2001</v>
      </c>
      <c r="C2122" s="28" t="s">
        <v>422</v>
      </c>
      <c r="D2122" s="28">
        <v>2924009</v>
      </c>
      <c r="E2122" s="28" t="s">
        <v>2287</v>
      </c>
    </row>
    <row r="2123" spans="1:5" x14ac:dyDescent="0.35">
      <c r="A2123" s="28">
        <v>29</v>
      </c>
      <c r="B2123" s="28" t="s">
        <v>2001</v>
      </c>
      <c r="C2123" s="28" t="s">
        <v>422</v>
      </c>
      <c r="D2123" s="28">
        <v>2924058</v>
      </c>
      <c r="E2123" s="28" t="s">
        <v>2288</v>
      </c>
    </row>
    <row r="2124" spans="1:5" x14ac:dyDescent="0.35">
      <c r="A2124" s="28">
        <v>29</v>
      </c>
      <c r="B2124" s="28" t="s">
        <v>2001</v>
      </c>
      <c r="C2124" s="28" t="s">
        <v>422</v>
      </c>
      <c r="D2124" s="28">
        <v>2924108</v>
      </c>
      <c r="E2124" s="28" t="s">
        <v>2289</v>
      </c>
    </row>
    <row r="2125" spans="1:5" x14ac:dyDescent="0.35">
      <c r="A2125" s="28">
        <v>29</v>
      </c>
      <c r="B2125" s="28" t="s">
        <v>2001</v>
      </c>
      <c r="C2125" s="28" t="s">
        <v>422</v>
      </c>
      <c r="D2125" s="28">
        <v>2924207</v>
      </c>
      <c r="E2125" s="28" t="s">
        <v>2290</v>
      </c>
    </row>
    <row r="2126" spans="1:5" x14ac:dyDescent="0.35">
      <c r="A2126" s="28">
        <v>29</v>
      </c>
      <c r="B2126" s="28" t="s">
        <v>2001</v>
      </c>
      <c r="C2126" s="28" t="s">
        <v>422</v>
      </c>
      <c r="D2126" s="28">
        <v>2924306</v>
      </c>
      <c r="E2126" s="28" t="s">
        <v>2291</v>
      </c>
    </row>
    <row r="2127" spans="1:5" x14ac:dyDescent="0.35">
      <c r="A2127" s="28">
        <v>29</v>
      </c>
      <c r="B2127" s="28" t="s">
        <v>2001</v>
      </c>
      <c r="C2127" s="28" t="s">
        <v>422</v>
      </c>
      <c r="D2127" s="28">
        <v>2924405</v>
      </c>
      <c r="E2127" s="28" t="s">
        <v>2292</v>
      </c>
    </row>
    <row r="2128" spans="1:5" x14ac:dyDescent="0.35">
      <c r="A2128" s="28">
        <v>29</v>
      </c>
      <c r="B2128" s="28" t="s">
        <v>2001</v>
      </c>
      <c r="C2128" s="28" t="s">
        <v>422</v>
      </c>
      <c r="D2128" s="28">
        <v>2924504</v>
      </c>
      <c r="E2128" s="28" t="s">
        <v>2293</v>
      </c>
    </row>
    <row r="2129" spans="1:5" x14ac:dyDescent="0.35">
      <c r="A2129" s="28">
        <v>29</v>
      </c>
      <c r="B2129" s="28" t="s">
        <v>2001</v>
      </c>
      <c r="C2129" s="28" t="s">
        <v>422</v>
      </c>
      <c r="D2129" s="28">
        <v>2924603</v>
      </c>
      <c r="E2129" s="28" t="s">
        <v>2294</v>
      </c>
    </row>
    <row r="2130" spans="1:5" x14ac:dyDescent="0.35">
      <c r="A2130" s="28">
        <v>29</v>
      </c>
      <c r="B2130" s="28" t="s">
        <v>2001</v>
      </c>
      <c r="C2130" s="28" t="s">
        <v>422</v>
      </c>
      <c r="D2130" s="28">
        <v>2924652</v>
      </c>
      <c r="E2130" s="28" t="s">
        <v>2295</v>
      </c>
    </row>
    <row r="2131" spans="1:5" x14ac:dyDescent="0.35">
      <c r="A2131" s="28">
        <v>29</v>
      </c>
      <c r="B2131" s="28" t="s">
        <v>2001</v>
      </c>
      <c r="C2131" s="28" t="s">
        <v>422</v>
      </c>
      <c r="D2131" s="28">
        <v>2924678</v>
      </c>
      <c r="E2131" s="28" t="s">
        <v>2296</v>
      </c>
    </row>
    <row r="2132" spans="1:5" x14ac:dyDescent="0.35">
      <c r="A2132" s="28">
        <v>29</v>
      </c>
      <c r="B2132" s="28" t="s">
        <v>2001</v>
      </c>
      <c r="C2132" s="28" t="s">
        <v>422</v>
      </c>
      <c r="D2132" s="28">
        <v>2924702</v>
      </c>
      <c r="E2132" s="28" t="s">
        <v>2297</v>
      </c>
    </row>
    <row r="2133" spans="1:5" x14ac:dyDescent="0.35">
      <c r="A2133" s="28">
        <v>29</v>
      </c>
      <c r="B2133" s="28" t="s">
        <v>2001</v>
      </c>
      <c r="C2133" s="28" t="s">
        <v>422</v>
      </c>
      <c r="D2133" s="28">
        <v>2924801</v>
      </c>
      <c r="E2133" s="28" t="s">
        <v>2298</v>
      </c>
    </row>
    <row r="2134" spans="1:5" x14ac:dyDescent="0.35">
      <c r="A2134" s="28">
        <v>29</v>
      </c>
      <c r="B2134" s="28" t="s">
        <v>2001</v>
      </c>
      <c r="C2134" s="28" t="s">
        <v>422</v>
      </c>
      <c r="D2134" s="28">
        <v>2924900</v>
      </c>
      <c r="E2134" s="28" t="s">
        <v>2299</v>
      </c>
    </row>
    <row r="2135" spans="1:5" x14ac:dyDescent="0.35">
      <c r="A2135" s="28">
        <v>29</v>
      </c>
      <c r="B2135" s="28" t="s">
        <v>2001</v>
      </c>
      <c r="C2135" s="28" t="s">
        <v>422</v>
      </c>
      <c r="D2135" s="28">
        <v>2925006</v>
      </c>
      <c r="E2135" s="28" t="s">
        <v>2300</v>
      </c>
    </row>
    <row r="2136" spans="1:5" x14ac:dyDescent="0.35">
      <c r="A2136" s="28">
        <v>29</v>
      </c>
      <c r="B2136" s="28" t="s">
        <v>2001</v>
      </c>
      <c r="C2136" s="28" t="s">
        <v>422</v>
      </c>
      <c r="D2136" s="28">
        <v>2925105</v>
      </c>
      <c r="E2136" s="28" t="s">
        <v>2301</v>
      </c>
    </row>
    <row r="2137" spans="1:5" x14ac:dyDescent="0.35">
      <c r="A2137" s="28">
        <v>29</v>
      </c>
      <c r="B2137" s="28" t="s">
        <v>2001</v>
      </c>
      <c r="C2137" s="28" t="s">
        <v>422</v>
      </c>
      <c r="D2137" s="28">
        <v>2925204</v>
      </c>
      <c r="E2137" s="28" t="s">
        <v>2302</v>
      </c>
    </row>
    <row r="2138" spans="1:5" x14ac:dyDescent="0.35">
      <c r="A2138" s="28">
        <v>29</v>
      </c>
      <c r="B2138" s="28" t="s">
        <v>2001</v>
      </c>
      <c r="C2138" s="28" t="s">
        <v>422</v>
      </c>
      <c r="D2138" s="28">
        <v>2925253</v>
      </c>
      <c r="E2138" s="28" t="s">
        <v>2303</v>
      </c>
    </row>
    <row r="2139" spans="1:5" x14ac:dyDescent="0.35">
      <c r="A2139" s="28">
        <v>29</v>
      </c>
      <c r="B2139" s="28" t="s">
        <v>2001</v>
      </c>
      <c r="C2139" s="28" t="s">
        <v>422</v>
      </c>
      <c r="D2139" s="28">
        <v>2925303</v>
      </c>
      <c r="E2139" s="28" t="s">
        <v>2304</v>
      </c>
    </row>
    <row r="2140" spans="1:5" x14ac:dyDescent="0.35">
      <c r="A2140" s="28">
        <v>29</v>
      </c>
      <c r="B2140" s="28" t="s">
        <v>2001</v>
      </c>
      <c r="C2140" s="28" t="s">
        <v>422</v>
      </c>
      <c r="D2140" s="28">
        <v>2925402</v>
      </c>
      <c r="E2140" s="28" t="s">
        <v>2305</v>
      </c>
    </row>
    <row r="2141" spans="1:5" x14ac:dyDescent="0.35">
      <c r="A2141" s="28">
        <v>29</v>
      </c>
      <c r="B2141" s="28" t="s">
        <v>2001</v>
      </c>
      <c r="C2141" s="28" t="s">
        <v>422</v>
      </c>
      <c r="D2141" s="28">
        <v>2925501</v>
      </c>
      <c r="E2141" s="28" t="s">
        <v>2306</v>
      </c>
    </row>
    <row r="2142" spans="1:5" x14ac:dyDescent="0.35">
      <c r="A2142" s="28">
        <v>29</v>
      </c>
      <c r="B2142" s="28" t="s">
        <v>2001</v>
      </c>
      <c r="C2142" s="28" t="s">
        <v>422</v>
      </c>
      <c r="D2142" s="28">
        <v>2925600</v>
      </c>
      <c r="E2142" s="28" t="s">
        <v>1054</v>
      </c>
    </row>
    <row r="2143" spans="1:5" x14ac:dyDescent="0.35">
      <c r="A2143" s="28">
        <v>29</v>
      </c>
      <c r="B2143" s="28" t="s">
        <v>2001</v>
      </c>
      <c r="C2143" s="28" t="s">
        <v>422</v>
      </c>
      <c r="D2143" s="28">
        <v>2925709</v>
      </c>
      <c r="E2143" s="28" t="s">
        <v>2307</v>
      </c>
    </row>
    <row r="2144" spans="1:5" x14ac:dyDescent="0.35">
      <c r="A2144" s="28">
        <v>29</v>
      </c>
      <c r="B2144" s="28" t="s">
        <v>2001</v>
      </c>
      <c r="C2144" s="28" t="s">
        <v>422</v>
      </c>
      <c r="D2144" s="28">
        <v>2925758</v>
      </c>
      <c r="E2144" s="28" t="s">
        <v>2308</v>
      </c>
    </row>
    <row r="2145" spans="1:5" x14ac:dyDescent="0.35">
      <c r="A2145" s="28">
        <v>29</v>
      </c>
      <c r="B2145" s="28" t="s">
        <v>2001</v>
      </c>
      <c r="C2145" s="28" t="s">
        <v>422</v>
      </c>
      <c r="D2145" s="28">
        <v>2925808</v>
      </c>
      <c r="E2145" s="28" t="s">
        <v>1609</v>
      </c>
    </row>
    <row r="2146" spans="1:5" x14ac:dyDescent="0.35">
      <c r="A2146" s="28">
        <v>29</v>
      </c>
      <c r="B2146" s="28" t="s">
        <v>2001</v>
      </c>
      <c r="C2146" s="28" t="s">
        <v>422</v>
      </c>
      <c r="D2146" s="28">
        <v>2925907</v>
      </c>
      <c r="E2146" s="28" t="s">
        <v>2309</v>
      </c>
    </row>
    <row r="2147" spans="1:5" x14ac:dyDescent="0.35">
      <c r="A2147" s="28">
        <v>29</v>
      </c>
      <c r="B2147" s="28" t="s">
        <v>2001</v>
      </c>
      <c r="C2147" s="28" t="s">
        <v>422</v>
      </c>
      <c r="D2147" s="28">
        <v>2925931</v>
      </c>
      <c r="E2147" s="28" t="s">
        <v>2310</v>
      </c>
    </row>
    <row r="2148" spans="1:5" x14ac:dyDescent="0.35">
      <c r="A2148" s="28">
        <v>29</v>
      </c>
      <c r="B2148" s="28" t="s">
        <v>2001</v>
      </c>
      <c r="C2148" s="28" t="s">
        <v>422</v>
      </c>
      <c r="D2148" s="28">
        <v>2925956</v>
      </c>
      <c r="E2148" s="28" t="s">
        <v>2311</v>
      </c>
    </row>
    <row r="2149" spans="1:5" x14ac:dyDescent="0.35">
      <c r="A2149" s="28">
        <v>29</v>
      </c>
      <c r="B2149" s="28" t="s">
        <v>2001</v>
      </c>
      <c r="C2149" s="28" t="s">
        <v>422</v>
      </c>
      <c r="D2149" s="28">
        <v>2926004</v>
      </c>
      <c r="E2149" s="28" t="s">
        <v>2312</v>
      </c>
    </row>
    <row r="2150" spans="1:5" x14ac:dyDescent="0.35">
      <c r="A2150" s="28">
        <v>29</v>
      </c>
      <c r="B2150" s="28" t="s">
        <v>2001</v>
      </c>
      <c r="C2150" s="28" t="s">
        <v>422</v>
      </c>
      <c r="D2150" s="28">
        <v>2926103</v>
      </c>
      <c r="E2150" s="28" t="s">
        <v>2313</v>
      </c>
    </row>
    <row r="2151" spans="1:5" x14ac:dyDescent="0.35">
      <c r="A2151" s="28">
        <v>29</v>
      </c>
      <c r="B2151" s="28" t="s">
        <v>2001</v>
      </c>
      <c r="C2151" s="28" t="s">
        <v>422</v>
      </c>
      <c r="D2151" s="28">
        <v>2926202</v>
      </c>
      <c r="E2151" s="28" t="s">
        <v>2314</v>
      </c>
    </row>
    <row r="2152" spans="1:5" x14ac:dyDescent="0.35">
      <c r="A2152" s="28">
        <v>29</v>
      </c>
      <c r="B2152" s="28" t="s">
        <v>2001</v>
      </c>
      <c r="C2152" s="28" t="s">
        <v>422</v>
      </c>
      <c r="D2152" s="28">
        <v>2926301</v>
      </c>
      <c r="E2152" s="28" t="s">
        <v>2315</v>
      </c>
    </row>
    <row r="2153" spans="1:5" x14ac:dyDescent="0.35">
      <c r="A2153" s="28">
        <v>29</v>
      </c>
      <c r="B2153" s="28" t="s">
        <v>2001</v>
      </c>
      <c r="C2153" s="28" t="s">
        <v>422</v>
      </c>
      <c r="D2153" s="28">
        <v>2926400</v>
      </c>
      <c r="E2153" s="28" t="s">
        <v>1420</v>
      </c>
    </row>
    <row r="2154" spans="1:5" x14ac:dyDescent="0.35">
      <c r="A2154" s="28">
        <v>29</v>
      </c>
      <c r="B2154" s="28" t="s">
        <v>2001</v>
      </c>
      <c r="C2154" s="28" t="s">
        <v>422</v>
      </c>
      <c r="D2154" s="28">
        <v>2926509</v>
      </c>
      <c r="E2154" s="28" t="s">
        <v>2316</v>
      </c>
    </row>
    <row r="2155" spans="1:5" x14ac:dyDescent="0.35">
      <c r="A2155" s="28">
        <v>29</v>
      </c>
      <c r="B2155" s="28" t="s">
        <v>2001</v>
      </c>
      <c r="C2155" s="28" t="s">
        <v>422</v>
      </c>
      <c r="D2155" s="28">
        <v>2926608</v>
      </c>
      <c r="E2155" s="28" t="s">
        <v>2317</v>
      </c>
    </row>
    <row r="2156" spans="1:5" x14ac:dyDescent="0.35">
      <c r="A2156" s="28">
        <v>29</v>
      </c>
      <c r="B2156" s="28" t="s">
        <v>2001</v>
      </c>
      <c r="C2156" s="28" t="s">
        <v>422</v>
      </c>
      <c r="D2156" s="28">
        <v>2926657</v>
      </c>
      <c r="E2156" s="28" t="s">
        <v>2318</v>
      </c>
    </row>
    <row r="2157" spans="1:5" x14ac:dyDescent="0.35">
      <c r="A2157" s="28">
        <v>29</v>
      </c>
      <c r="B2157" s="28" t="s">
        <v>2001</v>
      </c>
      <c r="C2157" s="28" t="s">
        <v>422</v>
      </c>
      <c r="D2157" s="28">
        <v>2926707</v>
      </c>
      <c r="E2157" s="28" t="s">
        <v>2319</v>
      </c>
    </row>
    <row r="2158" spans="1:5" x14ac:dyDescent="0.35">
      <c r="A2158" s="28">
        <v>29</v>
      </c>
      <c r="B2158" s="28" t="s">
        <v>2001</v>
      </c>
      <c r="C2158" s="28" t="s">
        <v>422</v>
      </c>
      <c r="D2158" s="28">
        <v>2926806</v>
      </c>
      <c r="E2158" s="28" t="s">
        <v>2320</v>
      </c>
    </row>
    <row r="2159" spans="1:5" x14ac:dyDescent="0.35">
      <c r="A2159" s="28">
        <v>29</v>
      </c>
      <c r="B2159" s="28" t="s">
        <v>2001</v>
      </c>
      <c r="C2159" s="28" t="s">
        <v>422</v>
      </c>
      <c r="D2159" s="28">
        <v>2926905</v>
      </c>
      <c r="E2159" s="28" t="s">
        <v>2321</v>
      </c>
    </row>
    <row r="2160" spans="1:5" x14ac:dyDescent="0.35">
      <c r="A2160" s="28">
        <v>29</v>
      </c>
      <c r="B2160" s="28" t="s">
        <v>2001</v>
      </c>
      <c r="C2160" s="28" t="s">
        <v>422</v>
      </c>
      <c r="D2160" s="28">
        <v>2927002</v>
      </c>
      <c r="E2160" s="28" t="s">
        <v>2322</v>
      </c>
    </row>
    <row r="2161" spans="1:5" x14ac:dyDescent="0.35">
      <c r="A2161" s="28">
        <v>29</v>
      </c>
      <c r="B2161" s="28" t="s">
        <v>2001</v>
      </c>
      <c r="C2161" s="28" t="s">
        <v>422</v>
      </c>
      <c r="D2161" s="28">
        <v>2927101</v>
      </c>
      <c r="E2161" s="28" t="s">
        <v>2323</v>
      </c>
    </row>
    <row r="2162" spans="1:5" x14ac:dyDescent="0.35">
      <c r="A2162" s="28">
        <v>29</v>
      </c>
      <c r="B2162" s="28" t="s">
        <v>2001</v>
      </c>
      <c r="C2162" s="28" t="s">
        <v>422</v>
      </c>
      <c r="D2162" s="28">
        <v>2927200</v>
      </c>
      <c r="E2162" s="28" t="s">
        <v>1424</v>
      </c>
    </row>
    <row r="2163" spans="1:5" x14ac:dyDescent="0.35">
      <c r="A2163" s="28">
        <v>29</v>
      </c>
      <c r="B2163" s="28" t="s">
        <v>2001</v>
      </c>
      <c r="C2163" s="28" t="s">
        <v>422</v>
      </c>
      <c r="D2163" s="28">
        <v>2927309</v>
      </c>
      <c r="E2163" s="28" t="s">
        <v>2324</v>
      </c>
    </row>
    <row r="2164" spans="1:5" x14ac:dyDescent="0.35">
      <c r="A2164" s="28">
        <v>29</v>
      </c>
      <c r="B2164" s="28" t="s">
        <v>2001</v>
      </c>
      <c r="C2164" s="28" t="s">
        <v>422</v>
      </c>
      <c r="D2164" s="28">
        <v>2927408</v>
      </c>
      <c r="E2164" s="28" t="s">
        <v>2325</v>
      </c>
    </row>
    <row r="2165" spans="1:5" x14ac:dyDescent="0.35">
      <c r="A2165" s="28">
        <v>29</v>
      </c>
      <c r="B2165" s="28" t="s">
        <v>2001</v>
      </c>
      <c r="C2165" s="28" t="s">
        <v>422</v>
      </c>
      <c r="D2165" s="28">
        <v>2927507</v>
      </c>
      <c r="E2165" s="28" t="s">
        <v>2326</v>
      </c>
    </row>
    <row r="2166" spans="1:5" x14ac:dyDescent="0.35">
      <c r="A2166" s="28">
        <v>29</v>
      </c>
      <c r="B2166" s="28" t="s">
        <v>2001</v>
      </c>
      <c r="C2166" s="28" t="s">
        <v>422</v>
      </c>
      <c r="D2166" s="28">
        <v>2927606</v>
      </c>
      <c r="E2166" s="28" t="s">
        <v>2327</v>
      </c>
    </row>
    <row r="2167" spans="1:5" x14ac:dyDescent="0.35">
      <c r="A2167" s="28">
        <v>29</v>
      </c>
      <c r="B2167" s="28" t="s">
        <v>2001</v>
      </c>
      <c r="C2167" s="28" t="s">
        <v>422</v>
      </c>
      <c r="D2167" s="28">
        <v>2927705</v>
      </c>
      <c r="E2167" s="28" t="s">
        <v>2328</v>
      </c>
    </row>
    <row r="2168" spans="1:5" x14ac:dyDescent="0.35">
      <c r="A2168" s="28">
        <v>29</v>
      </c>
      <c r="B2168" s="28" t="s">
        <v>2001</v>
      </c>
      <c r="C2168" s="28" t="s">
        <v>422</v>
      </c>
      <c r="D2168" s="28">
        <v>2927804</v>
      </c>
      <c r="E2168" s="28" t="s">
        <v>2329</v>
      </c>
    </row>
    <row r="2169" spans="1:5" x14ac:dyDescent="0.35">
      <c r="A2169" s="28">
        <v>29</v>
      </c>
      <c r="B2169" s="28" t="s">
        <v>2001</v>
      </c>
      <c r="C2169" s="28" t="s">
        <v>422</v>
      </c>
      <c r="D2169" s="28">
        <v>2927903</v>
      </c>
      <c r="E2169" s="28" t="s">
        <v>1066</v>
      </c>
    </row>
    <row r="2170" spans="1:5" x14ac:dyDescent="0.35">
      <c r="A2170" s="28">
        <v>29</v>
      </c>
      <c r="B2170" s="28" t="s">
        <v>2001</v>
      </c>
      <c r="C2170" s="28" t="s">
        <v>422</v>
      </c>
      <c r="D2170" s="28">
        <v>2928000</v>
      </c>
      <c r="E2170" s="28" t="s">
        <v>2330</v>
      </c>
    </row>
    <row r="2171" spans="1:5" x14ac:dyDescent="0.35">
      <c r="A2171" s="28">
        <v>29</v>
      </c>
      <c r="B2171" s="28" t="s">
        <v>2001</v>
      </c>
      <c r="C2171" s="28" t="s">
        <v>422</v>
      </c>
      <c r="D2171" s="28">
        <v>2928059</v>
      </c>
      <c r="E2171" s="28" t="s">
        <v>1067</v>
      </c>
    </row>
    <row r="2172" spans="1:5" x14ac:dyDescent="0.35">
      <c r="A2172" s="28">
        <v>29</v>
      </c>
      <c r="B2172" s="28" t="s">
        <v>2001</v>
      </c>
      <c r="C2172" s="28" t="s">
        <v>422</v>
      </c>
      <c r="D2172" s="28">
        <v>2928109</v>
      </c>
      <c r="E2172" s="28" t="s">
        <v>2331</v>
      </c>
    </row>
    <row r="2173" spans="1:5" x14ac:dyDescent="0.35">
      <c r="A2173" s="28">
        <v>29</v>
      </c>
      <c r="B2173" s="28" t="s">
        <v>2001</v>
      </c>
      <c r="C2173" s="28" t="s">
        <v>422</v>
      </c>
      <c r="D2173" s="28">
        <v>2928208</v>
      </c>
      <c r="E2173" s="28" t="s">
        <v>765</v>
      </c>
    </row>
    <row r="2174" spans="1:5" x14ac:dyDescent="0.35">
      <c r="A2174" s="28">
        <v>29</v>
      </c>
      <c r="B2174" s="28" t="s">
        <v>2001</v>
      </c>
      <c r="C2174" s="28" t="s">
        <v>422</v>
      </c>
      <c r="D2174" s="28">
        <v>2928307</v>
      </c>
      <c r="E2174" s="28" t="s">
        <v>2332</v>
      </c>
    </row>
    <row r="2175" spans="1:5" x14ac:dyDescent="0.35">
      <c r="A2175" s="28">
        <v>29</v>
      </c>
      <c r="B2175" s="28" t="s">
        <v>2001</v>
      </c>
      <c r="C2175" s="28" t="s">
        <v>422</v>
      </c>
      <c r="D2175" s="28">
        <v>2928406</v>
      </c>
      <c r="E2175" s="28" t="s">
        <v>2333</v>
      </c>
    </row>
    <row r="2176" spans="1:5" x14ac:dyDescent="0.35">
      <c r="A2176" s="28">
        <v>29</v>
      </c>
      <c r="B2176" s="28" t="s">
        <v>2001</v>
      </c>
      <c r="C2176" s="28" t="s">
        <v>422</v>
      </c>
      <c r="D2176" s="28">
        <v>2928505</v>
      </c>
      <c r="E2176" s="28" t="s">
        <v>1801</v>
      </c>
    </row>
    <row r="2177" spans="1:5" x14ac:dyDescent="0.35">
      <c r="A2177" s="28">
        <v>29</v>
      </c>
      <c r="B2177" s="28" t="s">
        <v>2001</v>
      </c>
      <c r="C2177" s="28" t="s">
        <v>422</v>
      </c>
      <c r="D2177" s="28">
        <v>2928604</v>
      </c>
      <c r="E2177" s="28" t="s">
        <v>2334</v>
      </c>
    </row>
    <row r="2178" spans="1:5" x14ac:dyDescent="0.35">
      <c r="A2178" s="28">
        <v>29</v>
      </c>
      <c r="B2178" s="28" t="s">
        <v>2001</v>
      </c>
      <c r="C2178" s="28" t="s">
        <v>422</v>
      </c>
      <c r="D2178" s="28">
        <v>2928703</v>
      </c>
      <c r="E2178" s="28" t="s">
        <v>2335</v>
      </c>
    </row>
    <row r="2179" spans="1:5" x14ac:dyDescent="0.35">
      <c r="A2179" s="28">
        <v>29</v>
      </c>
      <c r="B2179" s="28" t="s">
        <v>2001</v>
      </c>
      <c r="C2179" s="28" t="s">
        <v>422</v>
      </c>
      <c r="D2179" s="28">
        <v>2928802</v>
      </c>
      <c r="E2179" s="28" t="s">
        <v>2336</v>
      </c>
    </row>
    <row r="2180" spans="1:5" x14ac:dyDescent="0.35">
      <c r="A2180" s="28">
        <v>29</v>
      </c>
      <c r="B2180" s="28" t="s">
        <v>2001</v>
      </c>
      <c r="C2180" s="28" t="s">
        <v>422</v>
      </c>
      <c r="D2180" s="28">
        <v>2928901</v>
      </c>
      <c r="E2180" s="28" t="s">
        <v>2337</v>
      </c>
    </row>
    <row r="2181" spans="1:5" x14ac:dyDescent="0.35">
      <c r="A2181" s="28">
        <v>29</v>
      </c>
      <c r="B2181" s="28" t="s">
        <v>2001</v>
      </c>
      <c r="C2181" s="28" t="s">
        <v>422</v>
      </c>
      <c r="D2181" s="28">
        <v>2928950</v>
      </c>
      <c r="E2181" s="28" t="s">
        <v>1628</v>
      </c>
    </row>
    <row r="2182" spans="1:5" x14ac:dyDescent="0.35">
      <c r="A2182" s="28">
        <v>29</v>
      </c>
      <c r="B2182" s="28" t="s">
        <v>2001</v>
      </c>
      <c r="C2182" s="28" t="s">
        <v>422</v>
      </c>
      <c r="D2182" s="28">
        <v>2929008</v>
      </c>
      <c r="E2182" s="28" t="s">
        <v>2338</v>
      </c>
    </row>
    <row r="2183" spans="1:5" x14ac:dyDescent="0.35">
      <c r="A2183" s="28">
        <v>29</v>
      </c>
      <c r="B2183" s="28" t="s">
        <v>2001</v>
      </c>
      <c r="C2183" s="28" t="s">
        <v>422</v>
      </c>
      <c r="D2183" s="28">
        <v>2929057</v>
      </c>
      <c r="E2183" s="28" t="s">
        <v>2339</v>
      </c>
    </row>
    <row r="2184" spans="1:5" x14ac:dyDescent="0.35">
      <c r="A2184" s="28">
        <v>29</v>
      </c>
      <c r="B2184" s="28" t="s">
        <v>2001</v>
      </c>
      <c r="C2184" s="28" t="s">
        <v>422</v>
      </c>
      <c r="D2184" s="28">
        <v>2929107</v>
      </c>
      <c r="E2184" s="28" t="s">
        <v>2340</v>
      </c>
    </row>
    <row r="2185" spans="1:5" x14ac:dyDescent="0.35">
      <c r="A2185" s="28">
        <v>29</v>
      </c>
      <c r="B2185" s="28" t="s">
        <v>2001</v>
      </c>
      <c r="C2185" s="28" t="s">
        <v>422</v>
      </c>
      <c r="D2185" s="28">
        <v>2929206</v>
      </c>
      <c r="E2185" s="28" t="s">
        <v>2341</v>
      </c>
    </row>
    <row r="2186" spans="1:5" x14ac:dyDescent="0.35">
      <c r="A2186" s="28">
        <v>29</v>
      </c>
      <c r="B2186" s="28" t="s">
        <v>2001</v>
      </c>
      <c r="C2186" s="28" t="s">
        <v>422</v>
      </c>
      <c r="D2186" s="28">
        <v>2929255</v>
      </c>
      <c r="E2186" s="28" t="s">
        <v>2342</v>
      </c>
    </row>
    <row r="2187" spans="1:5" x14ac:dyDescent="0.35">
      <c r="A2187" s="28">
        <v>29</v>
      </c>
      <c r="B2187" s="28" t="s">
        <v>2001</v>
      </c>
      <c r="C2187" s="28" t="s">
        <v>422</v>
      </c>
      <c r="D2187" s="28">
        <v>2929305</v>
      </c>
      <c r="E2187" s="28" t="s">
        <v>2343</v>
      </c>
    </row>
    <row r="2188" spans="1:5" x14ac:dyDescent="0.35">
      <c r="A2188" s="28">
        <v>29</v>
      </c>
      <c r="B2188" s="28" t="s">
        <v>2001</v>
      </c>
      <c r="C2188" s="28" t="s">
        <v>422</v>
      </c>
      <c r="D2188" s="28">
        <v>2929354</v>
      </c>
      <c r="E2188" s="28" t="s">
        <v>2344</v>
      </c>
    </row>
    <row r="2189" spans="1:5" x14ac:dyDescent="0.35">
      <c r="A2189" s="28">
        <v>29</v>
      </c>
      <c r="B2189" s="28" t="s">
        <v>2001</v>
      </c>
      <c r="C2189" s="28" t="s">
        <v>422</v>
      </c>
      <c r="D2189" s="28">
        <v>2929370</v>
      </c>
      <c r="E2189" s="28" t="s">
        <v>2345</v>
      </c>
    </row>
    <row r="2190" spans="1:5" x14ac:dyDescent="0.35">
      <c r="A2190" s="28">
        <v>29</v>
      </c>
      <c r="B2190" s="28" t="s">
        <v>2001</v>
      </c>
      <c r="C2190" s="28" t="s">
        <v>422</v>
      </c>
      <c r="D2190" s="28">
        <v>2929404</v>
      </c>
      <c r="E2190" s="28" t="s">
        <v>2346</v>
      </c>
    </row>
    <row r="2191" spans="1:5" x14ac:dyDescent="0.35">
      <c r="A2191" s="28">
        <v>29</v>
      </c>
      <c r="B2191" s="28" t="s">
        <v>2001</v>
      </c>
      <c r="C2191" s="28" t="s">
        <v>422</v>
      </c>
      <c r="D2191" s="28">
        <v>2929503</v>
      </c>
      <c r="E2191" s="28" t="s">
        <v>2347</v>
      </c>
    </row>
    <row r="2192" spans="1:5" x14ac:dyDescent="0.35">
      <c r="A2192" s="28">
        <v>29</v>
      </c>
      <c r="B2192" s="28" t="s">
        <v>2001</v>
      </c>
      <c r="C2192" s="28" t="s">
        <v>422</v>
      </c>
      <c r="D2192" s="28">
        <v>2929602</v>
      </c>
      <c r="E2192" s="28" t="s">
        <v>2348</v>
      </c>
    </row>
    <row r="2193" spans="1:5" x14ac:dyDescent="0.35">
      <c r="A2193" s="28">
        <v>29</v>
      </c>
      <c r="B2193" s="28" t="s">
        <v>2001</v>
      </c>
      <c r="C2193" s="28" t="s">
        <v>422</v>
      </c>
      <c r="D2193" s="28">
        <v>2929701</v>
      </c>
      <c r="E2193" s="28" t="s">
        <v>2349</v>
      </c>
    </row>
    <row r="2194" spans="1:5" x14ac:dyDescent="0.35">
      <c r="A2194" s="28">
        <v>29</v>
      </c>
      <c r="B2194" s="28" t="s">
        <v>2001</v>
      </c>
      <c r="C2194" s="28" t="s">
        <v>422</v>
      </c>
      <c r="D2194" s="28">
        <v>2929750</v>
      </c>
      <c r="E2194" s="28" t="s">
        <v>2350</v>
      </c>
    </row>
    <row r="2195" spans="1:5" x14ac:dyDescent="0.35">
      <c r="A2195" s="28">
        <v>29</v>
      </c>
      <c r="B2195" s="28" t="s">
        <v>2001</v>
      </c>
      <c r="C2195" s="28" t="s">
        <v>422</v>
      </c>
      <c r="D2195" s="28">
        <v>2929800</v>
      </c>
      <c r="E2195" s="28" t="s">
        <v>2351</v>
      </c>
    </row>
    <row r="2196" spans="1:5" x14ac:dyDescent="0.35">
      <c r="A2196" s="28">
        <v>29</v>
      </c>
      <c r="B2196" s="28" t="s">
        <v>2001</v>
      </c>
      <c r="C2196" s="28" t="s">
        <v>422</v>
      </c>
      <c r="D2196" s="28">
        <v>2929909</v>
      </c>
      <c r="E2196" s="28" t="s">
        <v>2352</v>
      </c>
    </row>
    <row r="2197" spans="1:5" x14ac:dyDescent="0.35">
      <c r="A2197" s="28">
        <v>29</v>
      </c>
      <c r="B2197" s="28" t="s">
        <v>2001</v>
      </c>
      <c r="C2197" s="28" t="s">
        <v>422</v>
      </c>
      <c r="D2197" s="28">
        <v>2930006</v>
      </c>
      <c r="E2197" s="28" t="s">
        <v>2353</v>
      </c>
    </row>
    <row r="2198" spans="1:5" x14ac:dyDescent="0.35">
      <c r="A2198" s="28">
        <v>29</v>
      </c>
      <c r="B2198" s="28" t="s">
        <v>2001</v>
      </c>
      <c r="C2198" s="28" t="s">
        <v>422</v>
      </c>
      <c r="D2198" s="28">
        <v>2930105</v>
      </c>
      <c r="E2198" s="28" t="s">
        <v>2354</v>
      </c>
    </row>
    <row r="2199" spans="1:5" x14ac:dyDescent="0.35">
      <c r="A2199" s="28">
        <v>29</v>
      </c>
      <c r="B2199" s="28" t="s">
        <v>2001</v>
      </c>
      <c r="C2199" s="28" t="s">
        <v>422</v>
      </c>
      <c r="D2199" s="28">
        <v>2930154</v>
      </c>
      <c r="E2199" s="28" t="s">
        <v>2355</v>
      </c>
    </row>
    <row r="2200" spans="1:5" x14ac:dyDescent="0.35">
      <c r="A2200" s="28">
        <v>29</v>
      </c>
      <c r="B2200" s="28" t="s">
        <v>2001</v>
      </c>
      <c r="C2200" s="28" t="s">
        <v>422</v>
      </c>
      <c r="D2200" s="28">
        <v>2930204</v>
      </c>
      <c r="E2200" s="28" t="s">
        <v>2356</v>
      </c>
    </row>
    <row r="2201" spans="1:5" x14ac:dyDescent="0.35">
      <c r="A2201" s="28">
        <v>29</v>
      </c>
      <c r="B2201" s="28" t="s">
        <v>2001</v>
      </c>
      <c r="C2201" s="28" t="s">
        <v>422</v>
      </c>
      <c r="D2201" s="28">
        <v>2930303</v>
      </c>
      <c r="E2201" s="28" t="s">
        <v>2357</v>
      </c>
    </row>
    <row r="2202" spans="1:5" x14ac:dyDescent="0.35">
      <c r="A2202" s="28">
        <v>29</v>
      </c>
      <c r="B2202" s="28" t="s">
        <v>2001</v>
      </c>
      <c r="C2202" s="28" t="s">
        <v>422</v>
      </c>
      <c r="D2202" s="28">
        <v>2930402</v>
      </c>
      <c r="E2202" s="28" t="s">
        <v>2358</v>
      </c>
    </row>
    <row r="2203" spans="1:5" x14ac:dyDescent="0.35">
      <c r="A2203" s="28">
        <v>29</v>
      </c>
      <c r="B2203" s="28" t="s">
        <v>2001</v>
      </c>
      <c r="C2203" s="28" t="s">
        <v>422</v>
      </c>
      <c r="D2203" s="28">
        <v>2930501</v>
      </c>
      <c r="E2203" s="28" t="s">
        <v>1449</v>
      </c>
    </row>
    <row r="2204" spans="1:5" x14ac:dyDescent="0.35">
      <c r="A2204" s="28">
        <v>29</v>
      </c>
      <c r="B2204" s="28" t="s">
        <v>2001</v>
      </c>
      <c r="C2204" s="28" t="s">
        <v>422</v>
      </c>
      <c r="D2204" s="28">
        <v>2930600</v>
      </c>
      <c r="E2204" s="28" t="s">
        <v>2359</v>
      </c>
    </row>
    <row r="2205" spans="1:5" x14ac:dyDescent="0.35">
      <c r="A2205" s="28">
        <v>29</v>
      </c>
      <c r="B2205" s="28" t="s">
        <v>2001</v>
      </c>
      <c r="C2205" s="28" t="s">
        <v>422</v>
      </c>
      <c r="D2205" s="28">
        <v>2930709</v>
      </c>
      <c r="E2205" s="28" t="s">
        <v>2360</v>
      </c>
    </row>
    <row r="2206" spans="1:5" x14ac:dyDescent="0.35">
      <c r="A2206" s="28">
        <v>29</v>
      </c>
      <c r="B2206" s="28" t="s">
        <v>2001</v>
      </c>
      <c r="C2206" s="28" t="s">
        <v>422</v>
      </c>
      <c r="D2206" s="28">
        <v>2930758</v>
      </c>
      <c r="E2206" s="28" t="s">
        <v>2361</v>
      </c>
    </row>
    <row r="2207" spans="1:5" x14ac:dyDescent="0.35">
      <c r="A2207" s="28">
        <v>29</v>
      </c>
      <c r="B2207" s="28" t="s">
        <v>2001</v>
      </c>
      <c r="C2207" s="28" t="s">
        <v>422</v>
      </c>
      <c r="D2207" s="28">
        <v>2930766</v>
      </c>
      <c r="E2207" s="28" t="s">
        <v>2362</v>
      </c>
    </row>
    <row r="2208" spans="1:5" x14ac:dyDescent="0.35">
      <c r="A2208" s="28">
        <v>29</v>
      </c>
      <c r="B2208" s="28" t="s">
        <v>2001</v>
      </c>
      <c r="C2208" s="28" t="s">
        <v>422</v>
      </c>
      <c r="D2208" s="28">
        <v>2930774</v>
      </c>
      <c r="E2208" s="28" t="s">
        <v>2363</v>
      </c>
    </row>
    <row r="2209" spans="1:5" x14ac:dyDescent="0.35">
      <c r="A2209" s="28">
        <v>29</v>
      </c>
      <c r="B2209" s="28" t="s">
        <v>2001</v>
      </c>
      <c r="C2209" s="28" t="s">
        <v>422</v>
      </c>
      <c r="D2209" s="28">
        <v>2930808</v>
      </c>
      <c r="E2209" s="28" t="s">
        <v>2364</v>
      </c>
    </row>
    <row r="2210" spans="1:5" x14ac:dyDescent="0.35">
      <c r="A2210" s="28">
        <v>29</v>
      </c>
      <c r="B2210" s="28" t="s">
        <v>2001</v>
      </c>
      <c r="C2210" s="28" t="s">
        <v>422</v>
      </c>
      <c r="D2210" s="28">
        <v>2930907</v>
      </c>
      <c r="E2210" s="28" t="s">
        <v>2365</v>
      </c>
    </row>
    <row r="2211" spans="1:5" x14ac:dyDescent="0.35">
      <c r="A2211" s="28">
        <v>29</v>
      </c>
      <c r="B2211" s="28" t="s">
        <v>2001</v>
      </c>
      <c r="C2211" s="28" t="s">
        <v>422</v>
      </c>
      <c r="D2211" s="28">
        <v>2931004</v>
      </c>
      <c r="E2211" s="28" t="s">
        <v>2366</v>
      </c>
    </row>
    <row r="2212" spans="1:5" x14ac:dyDescent="0.35">
      <c r="A2212" s="28">
        <v>29</v>
      </c>
      <c r="B2212" s="28" t="s">
        <v>2001</v>
      </c>
      <c r="C2212" s="28" t="s">
        <v>422</v>
      </c>
      <c r="D2212" s="28">
        <v>2931053</v>
      </c>
      <c r="E2212" s="28" t="s">
        <v>2367</v>
      </c>
    </row>
    <row r="2213" spans="1:5" x14ac:dyDescent="0.35">
      <c r="A2213" s="28">
        <v>29</v>
      </c>
      <c r="B2213" s="28" t="s">
        <v>2001</v>
      </c>
      <c r="C2213" s="28" t="s">
        <v>422</v>
      </c>
      <c r="D2213" s="28">
        <v>2931103</v>
      </c>
      <c r="E2213" s="28" t="s">
        <v>2368</v>
      </c>
    </row>
    <row r="2214" spans="1:5" x14ac:dyDescent="0.35">
      <c r="A2214" s="28">
        <v>29</v>
      </c>
      <c r="B2214" s="28" t="s">
        <v>2001</v>
      </c>
      <c r="C2214" s="28" t="s">
        <v>422</v>
      </c>
      <c r="D2214" s="28">
        <v>2931202</v>
      </c>
      <c r="E2214" s="28" t="s">
        <v>1661</v>
      </c>
    </row>
    <row r="2215" spans="1:5" x14ac:dyDescent="0.35">
      <c r="A2215" s="28">
        <v>29</v>
      </c>
      <c r="B2215" s="28" t="s">
        <v>2001</v>
      </c>
      <c r="C2215" s="28" t="s">
        <v>422</v>
      </c>
      <c r="D2215" s="28">
        <v>2931301</v>
      </c>
      <c r="E2215" s="28" t="s">
        <v>2369</v>
      </c>
    </row>
    <row r="2216" spans="1:5" x14ac:dyDescent="0.35">
      <c r="A2216" s="28">
        <v>29</v>
      </c>
      <c r="B2216" s="28" t="s">
        <v>2001</v>
      </c>
      <c r="C2216" s="28" t="s">
        <v>422</v>
      </c>
      <c r="D2216" s="28">
        <v>2931350</v>
      </c>
      <c r="E2216" s="28" t="s">
        <v>2370</v>
      </c>
    </row>
    <row r="2217" spans="1:5" x14ac:dyDescent="0.35">
      <c r="A2217" s="28">
        <v>29</v>
      </c>
      <c r="B2217" s="28" t="s">
        <v>2001</v>
      </c>
      <c r="C2217" s="28" t="s">
        <v>422</v>
      </c>
      <c r="D2217" s="28">
        <v>2931400</v>
      </c>
      <c r="E2217" s="28" t="s">
        <v>2371</v>
      </c>
    </row>
    <row r="2218" spans="1:5" x14ac:dyDescent="0.35">
      <c r="A2218" s="28">
        <v>29</v>
      </c>
      <c r="B2218" s="28" t="s">
        <v>2001</v>
      </c>
      <c r="C2218" s="28" t="s">
        <v>422</v>
      </c>
      <c r="D2218" s="28">
        <v>2931509</v>
      </c>
      <c r="E2218" s="28" t="s">
        <v>2372</v>
      </c>
    </row>
    <row r="2219" spans="1:5" x14ac:dyDescent="0.35">
      <c r="A2219" s="28">
        <v>29</v>
      </c>
      <c r="B2219" s="28" t="s">
        <v>2001</v>
      </c>
      <c r="C2219" s="28" t="s">
        <v>422</v>
      </c>
      <c r="D2219" s="28">
        <v>2931608</v>
      </c>
      <c r="E2219" s="28" t="s">
        <v>2373</v>
      </c>
    </row>
    <row r="2220" spans="1:5" x14ac:dyDescent="0.35">
      <c r="A2220" s="28">
        <v>29</v>
      </c>
      <c r="B2220" s="28" t="s">
        <v>2001</v>
      </c>
      <c r="C2220" s="28" t="s">
        <v>422</v>
      </c>
      <c r="D2220" s="28">
        <v>2931707</v>
      </c>
      <c r="E2220" s="28" t="s">
        <v>1825</v>
      </c>
    </row>
    <row r="2221" spans="1:5" x14ac:dyDescent="0.35">
      <c r="A2221" s="28">
        <v>29</v>
      </c>
      <c r="B2221" s="28" t="s">
        <v>2001</v>
      </c>
      <c r="C2221" s="28" t="s">
        <v>422</v>
      </c>
      <c r="D2221" s="28">
        <v>2931806</v>
      </c>
      <c r="E2221" s="28" t="s">
        <v>2374</v>
      </c>
    </row>
    <row r="2222" spans="1:5" x14ac:dyDescent="0.35">
      <c r="A2222" s="28">
        <v>29</v>
      </c>
      <c r="B2222" s="28" t="s">
        <v>2001</v>
      </c>
      <c r="C2222" s="28" t="s">
        <v>422</v>
      </c>
      <c r="D2222" s="28">
        <v>2931905</v>
      </c>
      <c r="E2222" s="28" t="s">
        <v>2375</v>
      </c>
    </row>
    <row r="2223" spans="1:5" x14ac:dyDescent="0.35">
      <c r="A2223" s="28">
        <v>29</v>
      </c>
      <c r="B2223" s="28" t="s">
        <v>2001</v>
      </c>
      <c r="C2223" s="28" t="s">
        <v>422</v>
      </c>
      <c r="D2223" s="28">
        <v>2932002</v>
      </c>
      <c r="E2223" s="28" t="s">
        <v>2376</v>
      </c>
    </row>
    <row r="2224" spans="1:5" x14ac:dyDescent="0.35">
      <c r="A2224" s="28">
        <v>29</v>
      </c>
      <c r="B2224" s="28" t="s">
        <v>2001</v>
      </c>
      <c r="C2224" s="28" t="s">
        <v>422</v>
      </c>
      <c r="D2224" s="28">
        <v>2932101</v>
      </c>
      <c r="E2224" s="28" t="s">
        <v>2377</v>
      </c>
    </row>
    <row r="2225" spans="1:5" x14ac:dyDescent="0.35">
      <c r="A2225" s="28">
        <v>29</v>
      </c>
      <c r="B2225" s="28" t="s">
        <v>2001</v>
      </c>
      <c r="C2225" s="28" t="s">
        <v>422</v>
      </c>
      <c r="D2225" s="28">
        <v>2932200</v>
      </c>
      <c r="E2225" s="28" t="s">
        <v>2378</v>
      </c>
    </row>
    <row r="2226" spans="1:5" x14ac:dyDescent="0.35">
      <c r="A2226" s="28">
        <v>29</v>
      </c>
      <c r="B2226" s="28" t="s">
        <v>2001</v>
      </c>
      <c r="C2226" s="28" t="s">
        <v>422</v>
      </c>
      <c r="D2226" s="28">
        <v>2932309</v>
      </c>
      <c r="E2226" s="28" t="s">
        <v>2379</v>
      </c>
    </row>
    <row r="2227" spans="1:5" x14ac:dyDescent="0.35">
      <c r="A2227" s="28">
        <v>29</v>
      </c>
      <c r="B2227" s="28" t="s">
        <v>2001</v>
      </c>
      <c r="C2227" s="28" t="s">
        <v>422</v>
      </c>
      <c r="D2227" s="28">
        <v>2932408</v>
      </c>
      <c r="E2227" s="28" t="s">
        <v>2380</v>
      </c>
    </row>
    <row r="2228" spans="1:5" x14ac:dyDescent="0.35">
      <c r="A2228" s="28">
        <v>29</v>
      </c>
      <c r="B2228" s="28" t="s">
        <v>2001</v>
      </c>
      <c r="C2228" s="28" t="s">
        <v>422</v>
      </c>
      <c r="D2228" s="28">
        <v>2932457</v>
      </c>
      <c r="E2228" s="28" t="s">
        <v>2381</v>
      </c>
    </row>
    <row r="2229" spans="1:5" x14ac:dyDescent="0.35">
      <c r="A2229" s="28">
        <v>29</v>
      </c>
      <c r="B2229" s="28" t="s">
        <v>2001</v>
      </c>
      <c r="C2229" s="28" t="s">
        <v>422</v>
      </c>
      <c r="D2229" s="28">
        <v>2932507</v>
      </c>
      <c r="E2229" s="28" t="s">
        <v>2382</v>
      </c>
    </row>
    <row r="2230" spans="1:5" x14ac:dyDescent="0.35">
      <c r="A2230" s="28">
        <v>29</v>
      </c>
      <c r="B2230" s="28" t="s">
        <v>2001</v>
      </c>
      <c r="C2230" s="28" t="s">
        <v>422</v>
      </c>
      <c r="D2230" s="28">
        <v>2932606</v>
      </c>
      <c r="E2230" s="28" t="s">
        <v>2383</v>
      </c>
    </row>
    <row r="2231" spans="1:5" x14ac:dyDescent="0.35">
      <c r="A2231" s="28">
        <v>29</v>
      </c>
      <c r="B2231" s="28" t="s">
        <v>2001</v>
      </c>
      <c r="C2231" s="28" t="s">
        <v>422</v>
      </c>
      <c r="D2231" s="28">
        <v>2932705</v>
      </c>
      <c r="E2231" s="28" t="s">
        <v>2384</v>
      </c>
    </row>
    <row r="2232" spans="1:5" x14ac:dyDescent="0.35">
      <c r="A2232" s="28">
        <v>29</v>
      </c>
      <c r="B2232" s="28" t="s">
        <v>2001</v>
      </c>
      <c r="C2232" s="28" t="s">
        <v>422</v>
      </c>
      <c r="D2232" s="28">
        <v>2932804</v>
      </c>
      <c r="E2232" s="28" t="s">
        <v>2385</v>
      </c>
    </row>
    <row r="2233" spans="1:5" x14ac:dyDescent="0.35">
      <c r="A2233" s="28">
        <v>29</v>
      </c>
      <c r="B2233" s="28" t="s">
        <v>2001</v>
      </c>
      <c r="C2233" s="28" t="s">
        <v>422</v>
      </c>
      <c r="D2233" s="28">
        <v>2932903</v>
      </c>
      <c r="E2233" s="28" t="s">
        <v>2386</v>
      </c>
    </row>
    <row r="2234" spans="1:5" x14ac:dyDescent="0.35">
      <c r="A2234" s="28">
        <v>29</v>
      </c>
      <c r="B2234" s="28" t="s">
        <v>2001</v>
      </c>
      <c r="C2234" s="28" t="s">
        <v>422</v>
      </c>
      <c r="D2234" s="28">
        <v>2933000</v>
      </c>
      <c r="E2234" s="28" t="s">
        <v>2387</v>
      </c>
    </row>
    <row r="2235" spans="1:5" x14ac:dyDescent="0.35">
      <c r="A2235" s="28">
        <v>29</v>
      </c>
      <c r="B2235" s="28" t="s">
        <v>2001</v>
      </c>
      <c r="C2235" s="28" t="s">
        <v>422</v>
      </c>
      <c r="D2235" s="28">
        <v>2933059</v>
      </c>
      <c r="E2235" s="28" t="s">
        <v>2388</v>
      </c>
    </row>
    <row r="2236" spans="1:5" x14ac:dyDescent="0.35">
      <c r="A2236" s="28">
        <v>29</v>
      </c>
      <c r="B2236" s="28" t="s">
        <v>2001</v>
      </c>
      <c r="C2236" s="28" t="s">
        <v>422</v>
      </c>
      <c r="D2236" s="28">
        <v>2933109</v>
      </c>
      <c r="E2236" s="28" t="s">
        <v>2389</v>
      </c>
    </row>
    <row r="2237" spans="1:5" x14ac:dyDescent="0.35">
      <c r="A2237" s="28">
        <v>29</v>
      </c>
      <c r="B2237" s="28" t="s">
        <v>2001</v>
      </c>
      <c r="C2237" s="28" t="s">
        <v>422</v>
      </c>
      <c r="D2237" s="28">
        <v>2933158</v>
      </c>
      <c r="E2237" s="28" t="s">
        <v>2390</v>
      </c>
    </row>
    <row r="2238" spans="1:5" x14ac:dyDescent="0.35">
      <c r="A2238" s="28">
        <v>29</v>
      </c>
      <c r="B2238" s="28" t="s">
        <v>2001</v>
      </c>
      <c r="C2238" s="28" t="s">
        <v>422</v>
      </c>
      <c r="D2238" s="28">
        <v>2933174</v>
      </c>
      <c r="E2238" s="28" t="s">
        <v>2391</v>
      </c>
    </row>
    <row r="2239" spans="1:5" x14ac:dyDescent="0.35">
      <c r="A2239" s="28">
        <v>29</v>
      </c>
      <c r="B2239" s="28" t="s">
        <v>2001</v>
      </c>
      <c r="C2239" s="28" t="s">
        <v>422</v>
      </c>
      <c r="D2239" s="28">
        <v>2933208</v>
      </c>
      <c r="E2239" s="28" t="s">
        <v>1465</v>
      </c>
    </row>
    <row r="2240" spans="1:5" x14ac:dyDescent="0.35">
      <c r="A2240" s="28">
        <v>29</v>
      </c>
      <c r="B2240" s="28" t="s">
        <v>2001</v>
      </c>
      <c r="C2240" s="28" t="s">
        <v>422</v>
      </c>
      <c r="D2240" s="28">
        <v>2933257</v>
      </c>
      <c r="E2240" s="28" t="s">
        <v>2392</v>
      </c>
    </row>
    <row r="2241" spans="1:5" x14ac:dyDescent="0.35">
      <c r="A2241" s="28">
        <v>29</v>
      </c>
      <c r="B2241" s="28" t="s">
        <v>2001</v>
      </c>
      <c r="C2241" s="28" t="s">
        <v>422</v>
      </c>
      <c r="D2241" s="28">
        <v>2933307</v>
      </c>
      <c r="E2241" s="28" t="s">
        <v>2393</v>
      </c>
    </row>
    <row r="2242" spans="1:5" x14ac:dyDescent="0.35">
      <c r="A2242" s="28">
        <v>29</v>
      </c>
      <c r="B2242" s="28" t="s">
        <v>2001</v>
      </c>
      <c r="C2242" s="28" t="s">
        <v>422</v>
      </c>
      <c r="D2242" s="28">
        <v>2933406</v>
      </c>
      <c r="E2242" s="28" t="s">
        <v>2394</v>
      </c>
    </row>
    <row r="2243" spans="1:5" x14ac:dyDescent="0.35">
      <c r="A2243" s="28">
        <v>29</v>
      </c>
      <c r="B2243" s="28" t="s">
        <v>2001</v>
      </c>
      <c r="C2243" s="28" t="s">
        <v>422</v>
      </c>
      <c r="D2243" s="28">
        <v>2933455</v>
      </c>
      <c r="E2243" s="28" t="s">
        <v>2395</v>
      </c>
    </row>
    <row r="2244" spans="1:5" x14ac:dyDescent="0.35">
      <c r="A2244" s="28">
        <v>29</v>
      </c>
      <c r="B2244" s="28" t="s">
        <v>2001</v>
      </c>
      <c r="C2244" s="28" t="s">
        <v>422</v>
      </c>
      <c r="D2244" s="28">
        <v>2933505</v>
      </c>
      <c r="E2244" s="28" t="s">
        <v>2396</v>
      </c>
    </row>
    <row r="2245" spans="1:5" x14ac:dyDescent="0.35">
      <c r="A2245" s="28">
        <v>29</v>
      </c>
      <c r="B2245" s="28" t="s">
        <v>2001</v>
      </c>
      <c r="C2245" s="28" t="s">
        <v>422</v>
      </c>
      <c r="D2245" s="28">
        <v>2933604</v>
      </c>
      <c r="E2245" s="28" t="s">
        <v>2397</v>
      </c>
    </row>
    <row r="2246" spans="1:5" x14ac:dyDescent="0.35">
      <c r="A2246" s="28">
        <v>31</v>
      </c>
      <c r="B2246" s="28" t="s">
        <v>2398</v>
      </c>
      <c r="C2246" s="28" t="s">
        <v>431</v>
      </c>
      <c r="D2246" s="28">
        <v>3100104</v>
      </c>
      <c r="E2246" s="28" t="s">
        <v>2399</v>
      </c>
    </row>
    <row r="2247" spans="1:5" x14ac:dyDescent="0.35">
      <c r="A2247" s="28">
        <v>31</v>
      </c>
      <c r="B2247" s="28" t="s">
        <v>2398</v>
      </c>
      <c r="C2247" s="28" t="s">
        <v>431</v>
      </c>
      <c r="D2247" s="28">
        <v>3100203</v>
      </c>
      <c r="E2247" s="28" t="s">
        <v>2400</v>
      </c>
    </row>
    <row r="2248" spans="1:5" x14ac:dyDescent="0.35">
      <c r="A2248" s="28">
        <v>31</v>
      </c>
      <c r="B2248" s="28" t="s">
        <v>2398</v>
      </c>
      <c r="C2248" s="28" t="s">
        <v>431</v>
      </c>
      <c r="D2248" s="28">
        <v>3100302</v>
      </c>
      <c r="E2248" s="28" t="s">
        <v>2401</v>
      </c>
    </row>
    <row r="2249" spans="1:5" x14ac:dyDescent="0.35">
      <c r="A2249" s="28">
        <v>31</v>
      </c>
      <c r="B2249" s="28" t="s">
        <v>2398</v>
      </c>
      <c r="C2249" s="28" t="s">
        <v>431</v>
      </c>
      <c r="D2249" s="28">
        <v>3100401</v>
      </c>
      <c r="E2249" s="28" t="s">
        <v>2402</v>
      </c>
    </row>
    <row r="2250" spans="1:5" x14ac:dyDescent="0.35">
      <c r="A2250" s="28">
        <v>31</v>
      </c>
      <c r="B2250" s="28" t="s">
        <v>2398</v>
      </c>
      <c r="C2250" s="28" t="s">
        <v>431</v>
      </c>
      <c r="D2250" s="28">
        <v>3100500</v>
      </c>
      <c r="E2250" s="28" t="s">
        <v>2403</v>
      </c>
    </row>
    <row r="2251" spans="1:5" x14ac:dyDescent="0.35">
      <c r="A2251" s="28">
        <v>31</v>
      </c>
      <c r="B2251" s="28" t="s">
        <v>2398</v>
      </c>
      <c r="C2251" s="28" t="s">
        <v>431</v>
      </c>
      <c r="D2251" s="28">
        <v>3100609</v>
      </c>
      <c r="E2251" s="28" t="s">
        <v>2404</v>
      </c>
    </row>
    <row r="2252" spans="1:5" x14ac:dyDescent="0.35">
      <c r="A2252" s="28">
        <v>31</v>
      </c>
      <c r="B2252" s="28" t="s">
        <v>2398</v>
      </c>
      <c r="C2252" s="28" t="s">
        <v>431</v>
      </c>
      <c r="D2252" s="28">
        <v>3100708</v>
      </c>
      <c r="E2252" s="28" t="s">
        <v>2405</v>
      </c>
    </row>
    <row r="2253" spans="1:5" x14ac:dyDescent="0.35">
      <c r="A2253" s="28">
        <v>31</v>
      </c>
      <c r="B2253" s="28" t="s">
        <v>2398</v>
      </c>
      <c r="C2253" s="28" t="s">
        <v>431</v>
      </c>
      <c r="D2253" s="28">
        <v>3100807</v>
      </c>
      <c r="E2253" s="28" t="s">
        <v>2406</v>
      </c>
    </row>
    <row r="2254" spans="1:5" x14ac:dyDescent="0.35">
      <c r="A2254" s="28">
        <v>31</v>
      </c>
      <c r="B2254" s="28" t="s">
        <v>2398</v>
      </c>
      <c r="C2254" s="28" t="s">
        <v>431</v>
      </c>
      <c r="D2254" s="28">
        <v>3100906</v>
      </c>
      <c r="E2254" s="28" t="s">
        <v>2407</v>
      </c>
    </row>
    <row r="2255" spans="1:5" x14ac:dyDescent="0.35">
      <c r="A2255" s="28">
        <v>31</v>
      </c>
      <c r="B2255" s="28" t="s">
        <v>2398</v>
      </c>
      <c r="C2255" s="28" t="s">
        <v>431</v>
      </c>
      <c r="D2255" s="28">
        <v>3101003</v>
      </c>
      <c r="E2255" s="28" t="s">
        <v>2408</v>
      </c>
    </row>
    <row r="2256" spans="1:5" x14ac:dyDescent="0.35">
      <c r="A2256" s="28">
        <v>31</v>
      </c>
      <c r="B2256" s="28" t="s">
        <v>2398</v>
      </c>
      <c r="C2256" s="28" t="s">
        <v>431</v>
      </c>
      <c r="D2256" s="28">
        <v>3101102</v>
      </c>
      <c r="E2256" s="28" t="s">
        <v>2409</v>
      </c>
    </row>
    <row r="2257" spans="1:5" x14ac:dyDescent="0.35">
      <c r="A2257" s="28">
        <v>31</v>
      </c>
      <c r="B2257" s="28" t="s">
        <v>2398</v>
      </c>
      <c r="C2257" s="28" t="s">
        <v>431</v>
      </c>
      <c r="D2257" s="28">
        <v>3101201</v>
      </c>
      <c r="E2257" s="28" t="s">
        <v>2410</v>
      </c>
    </row>
    <row r="2258" spans="1:5" x14ac:dyDescent="0.35">
      <c r="A2258" s="28">
        <v>31</v>
      </c>
      <c r="B2258" s="28" t="s">
        <v>2398</v>
      </c>
      <c r="C2258" s="28" t="s">
        <v>431</v>
      </c>
      <c r="D2258" s="28">
        <v>3101300</v>
      </c>
      <c r="E2258" s="28" t="s">
        <v>2411</v>
      </c>
    </row>
    <row r="2259" spans="1:5" x14ac:dyDescent="0.35">
      <c r="A2259" s="28">
        <v>31</v>
      </c>
      <c r="B2259" s="28" t="s">
        <v>2398</v>
      </c>
      <c r="C2259" s="28" t="s">
        <v>431</v>
      </c>
      <c r="D2259" s="28">
        <v>3101409</v>
      </c>
      <c r="E2259" s="28" t="s">
        <v>2412</v>
      </c>
    </row>
    <row r="2260" spans="1:5" x14ac:dyDescent="0.35">
      <c r="A2260" s="28">
        <v>31</v>
      </c>
      <c r="B2260" s="28" t="s">
        <v>2398</v>
      </c>
      <c r="C2260" s="28" t="s">
        <v>431</v>
      </c>
      <c r="D2260" s="28">
        <v>3101508</v>
      </c>
      <c r="E2260" s="28" t="s">
        <v>2413</v>
      </c>
    </row>
    <row r="2261" spans="1:5" x14ac:dyDescent="0.35">
      <c r="A2261" s="28">
        <v>31</v>
      </c>
      <c r="B2261" s="28" t="s">
        <v>2398</v>
      </c>
      <c r="C2261" s="28" t="s">
        <v>431</v>
      </c>
      <c r="D2261" s="28">
        <v>3101607</v>
      </c>
      <c r="E2261" s="28" t="s">
        <v>2414</v>
      </c>
    </row>
    <row r="2262" spans="1:5" x14ac:dyDescent="0.35">
      <c r="A2262" s="28">
        <v>31</v>
      </c>
      <c r="B2262" s="28" t="s">
        <v>2398</v>
      </c>
      <c r="C2262" s="28" t="s">
        <v>431</v>
      </c>
      <c r="D2262" s="28">
        <v>3101631</v>
      </c>
      <c r="E2262" s="28" t="s">
        <v>2415</v>
      </c>
    </row>
    <row r="2263" spans="1:5" x14ac:dyDescent="0.35">
      <c r="A2263" s="28">
        <v>31</v>
      </c>
      <c r="B2263" s="28" t="s">
        <v>2398</v>
      </c>
      <c r="C2263" s="28" t="s">
        <v>431</v>
      </c>
      <c r="D2263" s="28">
        <v>3101706</v>
      </c>
      <c r="E2263" s="28" t="s">
        <v>2416</v>
      </c>
    </row>
    <row r="2264" spans="1:5" x14ac:dyDescent="0.35">
      <c r="A2264" s="28">
        <v>31</v>
      </c>
      <c r="B2264" s="28" t="s">
        <v>2398</v>
      </c>
      <c r="C2264" s="28" t="s">
        <v>431</v>
      </c>
      <c r="D2264" s="28">
        <v>3101805</v>
      </c>
      <c r="E2264" s="28" t="s">
        <v>2417</v>
      </c>
    </row>
    <row r="2265" spans="1:5" x14ac:dyDescent="0.35">
      <c r="A2265" s="28">
        <v>31</v>
      </c>
      <c r="B2265" s="28" t="s">
        <v>2398</v>
      </c>
      <c r="C2265" s="28" t="s">
        <v>431</v>
      </c>
      <c r="D2265" s="28">
        <v>3101904</v>
      </c>
      <c r="E2265" s="28" t="s">
        <v>2418</v>
      </c>
    </row>
    <row r="2266" spans="1:5" x14ac:dyDescent="0.35">
      <c r="A2266" s="28">
        <v>31</v>
      </c>
      <c r="B2266" s="28" t="s">
        <v>2398</v>
      </c>
      <c r="C2266" s="28" t="s">
        <v>431</v>
      </c>
      <c r="D2266" s="28">
        <v>3102001</v>
      </c>
      <c r="E2266" s="28" t="s">
        <v>2419</v>
      </c>
    </row>
    <row r="2267" spans="1:5" x14ac:dyDescent="0.35">
      <c r="A2267" s="28">
        <v>31</v>
      </c>
      <c r="B2267" s="28" t="s">
        <v>2398</v>
      </c>
      <c r="C2267" s="28" t="s">
        <v>431</v>
      </c>
      <c r="D2267" s="28">
        <v>3102050</v>
      </c>
      <c r="E2267" s="28" t="s">
        <v>2420</v>
      </c>
    </row>
    <row r="2268" spans="1:5" x14ac:dyDescent="0.35">
      <c r="A2268" s="28">
        <v>31</v>
      </c>
      <c r="B2268" s="28" t="s">
        <v>2398</v>
      </c>
      <c r="C2268" s="28" t="s">
        <v>431</v>
      </c>
      <c r="D2268" s="28">
        <v>3102100</v>
      </c>
      <c r="E2268" s="28" t="s">
        <v>2421</v>
      </c>
    </row>
    <row r="2269" spans="1:5" x14ac:dyDescent="0.35">
      <c r="A2269" s="28">
        <v>31</v>
      </c>
      <c r="B2269" s="28" t="s">
        <v>2398</v>
      </c>
      <c r="C2269" s="28" t="s">
        <v>431</v>
      </c>
      <c r="D2269" s="28">
        <v>3102209</v>
      </c>
      <c r="E2269" s="28" t="s">
        <v>2422</v>
      </c>
    </row>
    <row r="2270" spans="1:5" x14ac:dyDescent="0.35">
      <c r="A2270" s="28">
        <v>31</v>
      </c>
      <c r="B2270" s="28" t="s">
        <v>2398</v>
      </c>
      <c r="C2270" s="28" t="s">
        <v>431</v>
      </c>
      <c r="D2270" s="28">
        <v>3102308</v>
      </c>
      <c r="E2270" s="28" t="s">
        <v>2423</v>
      </c>
    </row>
    <row r="2271" spans="1:5" x14ac:dyDescent="0.35">
      <c r="A2271" s="28">
        <v>31</v>
      </c>
      <c r="B2271" s="28" t="s">
        <v>2398</v>
      </c>
      <c r="C2271" s="28" t="s">
        <v>431</v>
      </c>
      <c r="D2271" s="28">
        <v>3102407</v>
      </c>
      <c r="E2271" s="28" t="s">
        <v>2424</v>
      </c>
    </row>
    <row r="2272" spans="1:5" x14ac:dyDescent="0.35">
      <c r="A2272" s="28">
        <v>31</v>
      </c>
      <c r="B2272" s="28" t="s">
        <v>2398</v>
      </c>
      <c r="C2272" s="28" t="s">
        <v>431</v>
      </c>
      <c r="D2272" s="28">
        <v>3102506</v>
      </c>
      <c r="E2272" s="28" t="s">
        <v>2425</v>
      </c>
    </row>
    <row r="2273" spans="1:5" x14ac:dyDescent="0.35">
      <c r="A2273" s="28">
        <v>31</v>
      </c>
      <c r="B2273" s="28" t="s">
        <v>2398</v>
      </c>
      <c r="C2273" s="28" t="s">
        <v>431</v>
      </c>
      <c r="D2273" s="28">
        <v>3102605</v>
      </c>
      <c r="E2273" s="28" t="s">
        <v>2426</v>
      </c>
    </row>
    <row r="2274" spans="1:5" x14ac:dyDescent="0.35">
      <c r="A2274" s="28">
        <v>31</v>
      </c>
      <c r="B2274" s="28" t="s">
        <v>2398</v>
      </c>
      <c r="C2274" s="28" t="s">
        <v>431</v>
      </c>
      <c r="D2274" s="28">
        <v>3102704</v>
      </c>
      <c r="E2274" s="28" t="s">
        <v>2427</v>
      </c>
    </row>
    <row r="2275" spans="1:5" x14ac:dyDescent="0.35">
      <c r="A2275" s="28">
        <v>31</v>
      </c>
      <c r="B2275" s="28" t="s">
        <v>2398</v>
      </c>
      <c r="C2275" s="28" t="s">
        <v>431</v>
      </c>
      <c r="D2275" s="28">
        <v>3102803</v>
      </c>
      <c r="E2275" s="28" t="s">
        <v>2428</v>
      </c>
    </row>
    <row r="2276" spans="1:5" x14ac:dyDescent="0.35">
      <c r="A2276" s="28">
        <v>31</v>
      </c>
      <c r="B2276" s="28" t="s">
        <v>2398</v>
      </c>
      <c r="C2276" s="28" t="s">
        <v>431</v>
      </c>
      <c r="D2276" s="28">
        <v>3102852</v>
      </c>
      <c r="E2276" s="28" t="s">
        <v>2429</v>
      </c>
    </row>
    <row r="2277" spans="1:5" x14ac:dyDescent="0.35">
      <c r="A2277" s="28">
        <v>31</v>
      </c>
      <c r="B2277" s="28" t="s">
        <v>2398</v>
      </c>
      <c r="C2277" s="28" t="s">
        <v>431</v>
      </c>
      <c r="D2277" s="28">
        <v>3102902</v>
      </c>
      <c r="E2277" s="28" t="s">
        <v>2430</v>
      </c>
    </row>
    <row r="2278" spans="1:5" x14ac:dyDescent="0.35">
      <c r="A2278" s="28">
        <v>31</v>
      </c>
      <c r="B2278" s="28" t="s">
        <v>2398</v>
      </c>
      <c r="C2278" s="28" t="s">
        <v>431</v>
      </c>
      <c r="D2278" s="28">
        <v>3103009</v>
      </c>
      <c r="E2278" s="28" t="s">
        <v>2431</v>
      </c>
    </row>
    <row r="2279" spans="1:5" x14ac:dyDescent="0.35">
      <c r="A2279" s="28">
        <v>31</v>
      </c>
      <c r="B2279" s="28" t="s">
        <v>2398</v>
      </c>
      <c r="C2279" s="28" t="s">
        <v>431</v>
      </c>
      <c r="D2279" s="28">
        <v>3103108</v>
      </c>
      <c r="E2279" s="28" t="s">
        <v>2432</v>
      </c>
    </row>
    <row r="2280" spans="1:5" x14ac:dyDescent="0.35">
      <c r="A2280" s="28">
        <v>31</v>
      </c>
      <c r="B2280" s="28" t="s">
        <v>2398</v>
      </c>
      <c r="C2280" s="28" t="s">
        <v>431</v>
      </c>
      <c r="D2280" s="28">
        <v>3103207</v>
      </c>
      <c r="E2280" s="28" t="s">
        <v>2433</v>
      </c>
    </row>
    <row r="2281" spans="1:5" x14ac:dyDescent="0.35">
      <c r="A2281" s="28">
        <v>31</v>
      </c>
      <c r="B2281" s="28" t="s">
        <v>2398</v>
      </c>
      <c r="C2281" s="28" t="s">
        <v>431</v>
      </c>
      <c r="D2281" s="28">
        <v>3103306</v>
      </c>
      <c r="E2281" s="28" t="s">
        <v>2434</v>
      </c>
    </row>
    <row r="2282" spans="1:5" x14ac:dyDescent="0.35">
      <c r="A2282" s="28">
        <v>31</v>
      </c>
      <c r="B2282" s="28" t="s">
        <v>2398</v>
      </c>
      <c r="C2282" s="28" t="s">
        <v>431</v>
      </c>
      <c r="D2282" s="28">
        <v>3103405</v>
      </c>
      <c r="E2282" s="28" t="s">
        <v>2435</v>
      </c>
    </row>
    <row r="2283" spans="1:5" x14ac:dyDescent="0.35">
      <c r="A2283" s="28">
        <v>31</v>
      </c>
      <c r="B2283" s="28" t="s">
        <v>2398</v>
      </c>
      <c r="C2283" s="28" t="s">
        <v>431</v>
      </c>
      <c r="D2283" s="28">
        <v>3103504</v>
      </c>
      <c r="E2283" s="28" t="s">
        <v>2436</v>
      </c>
    </row>
    <row r="2284" spans="1:5" x14ac:dyDescent="0.35">
      <c r="A2284" s="28">
        <v>31</v>
      </c>
      <c r="B2284" s="28" t="s">
        <v>2398</v>
      </c>
      <c r="C2284" s="28" t="s">
        <v>431</v>
      </c>
      <c r="D2284" s="28">
        <v>3103603</v>
      </c>
      <c r="E2284" s="28" t="s">
        <v>2437</v>
      </c>
    </row>
    <row r="2285" spans="1:5" x14ac:dyDescent="0.35">
      <c r="A2285" s="28">
        <v>31</v>
      </c>
      <c r="B2285" s="28" t="s">
        <v>2398</v>
      </c>
      <c r="C2285" s="28" t="s">
        <v>431</v>
      </c>
      <c r="D2285" s="28">
        <v>3103702</v>
      </c>
      <c r="E2285" s="28" t="s">
        <v>2438</v>
      </c>
    </row>
    <row r="2286" spans="1:5" x14ac:dyDescent="0.35">
      <c r="A2286" s="28">
        <v>31</v>
      </c>
      <c r="B2286" s="28" t="s">
        <v>2398</v>
      </c>
      <c r="C2286" s="28" t="s">
        <v>431</v>
      </c>
      <c r="D2286" s="28">
        <v>3103751</v>
      </c>
      <c r="E2286" s="28" t="s">
        <v>2439</v>
      </c>
    </row>
    <row r="2287" spans="1:5" x14ac:dyDescent="0.35">
      <c r="A2287" s="28">
        <v>31</v>
      </c>
      <c r="B2287" s="28" t="s">
        <v>2398</v>
      </c>
      <c r="C2287" s="28" t="s">
        <v>431</v>
      </c>
      <c r="D2287" s="28">
        <v>3103801</v>
      </c>
      <c r="E2287" s="28" t="s">
        <v>2440</v>
      </c>
    </row>
    <row r="2288" spans="1:5" x14ac:dyDescent="0.35">
      <c r="A2288" s="28">
        <v>31</v>
      </c>
      <c r="B2288" s="28" t="s">
        <v>2398</v>
      </c>
      <c r="C2288" s="28" t="s">
        <v>431</v>
      </c>
      <c r="D2288" s="28">
        <v>3103900</v>
      </c>
      <c r="E2288" s="28" t="s">
        <v>2441</v>
      </c>
    </row>
    <row r="2289" spans="1:5" x14ac:dyDescent="0.35">
      <c r="A2289" s="28">
        <v>31</v>
      </c>
      <c r="B2289" s="28" t="s">
        <v>2398</v>
      </c>
      <c r="C2289" s="28" t="s">
        <v>431</v>
      </c>
      <c r="D2289" s="28">
        <v>3104007</v>
      </c>
      <c r="E2289" s="28" t="s">
        <v>2442</v>
      </c>
    </row>
    <row r="2290" spans="1:5" x14ac:dyDescent="0.35">
      <c r="A2290" s="28">
        <v>31</v>
      </c>
      <c r="B2290" s="28" t="s">
        <v>2398</v>
      </c>
      <c r="C2290" s="28" t="s">
        <v>431</v>
      </c>
      <c r="D2290" s="28">
        <v>3104106</v>
      </c>
      <c r="E2290" s="28" t="s">
        <v>2443</v>
      </c>
    </row>
    <row r="2291" spans="1:5" x14ac:dyDescent="0.35">
      <c r="A2291" s="28">
        <v>31</v>
      </c>
      <c r="B2291" s="28" t="s">
        <v>2398</v>
      </c>
      <c r="C2291" s="28" t="s">
        <v>431</v>
      </c>
      <c r="D2291" s="28">
        <v>3104205</v>
      </c>
      <c r="E2291" s="28" t="s">
        <v>2444</v>
      </c>
    </row>
    <row r="2292" spans="1:5" x14ac:dyDescent="0.35">
      <c r="A2292" s="28">
        <v>31</v>
      </c>
      <c r="B2292" s="28" t="s">
        <v>2398</v>
      </c>
      <c r="C2292" s="28" t="s">
        <v>431</v>
      </c>
      <c r="D2292" s="28">
        <v>3104304</v>
      </c>
      <c r="E2292" s="28" t="s">
        <v>2445</v>
      </c>
    </row>
    <row r="2293" spans="1:5" x14ac:dyDescent="0.35">
      <c r="A2293" s="28">
        <v>31</v>
      </c>
      <c r="B2293" s="28" t="s">
        <v>2398</v>
      </c>
      <c r="C2293" s="28" t="s">
        <v>431</v>
      </c>
      <c r="D2293" s="28">
        <v>3104403</v>
      </c>
      <c r="E2293" s="28" t="s">
        <v>2446</v>
      </c>
    </row>
    <row r="2294" spans="1:5" x14ac:dyDescent="0.35">
      <c r="A2294" s="28">
        <v>31</v>
      </c>
      <c r="B2294" s="28" t="s">
        <v>2398</v>
      </c>
      <c r="C2294" s="28" t="s">
        <v>431</v>
      </c>
      <c r="D2294" s="28">
        <v>3104452</v>
      </c>
      <c r="E2294" s="28" t="s">
        <v>2447</v>
      </c>
    </row>
    <row r="2295" spans="1:5" x14ac:dyDescent="0.35">
      <c r="A2295" s="28">
        <v>31</v>
      </c>
      <c r="B2295" s="28" t="s">
        <v>2398</v>
      </c>
      <c r="C2295" s="28" t="s">
        <v>431</v>
      </c>
      <c r="D2295" s="28">
        <v>3104502</v>
      </c>
      <c r="E2295" s="28" t="s">
        <v>2448</v>
      </c>
    </row>
    <row r="2296" spans="1:5" x14ac:dyDescent="0.35">
      <c r="A2296" s="28">
        <v>31</v>
      </c>
      <c r="B2296" s="28" t="s">
        <v>2398</v>
      </c>
      <c r="C2296" s="28" t="s">
        <v>431</v>
      </c>
      <c r="D2296" s="28">
        <v>3104601</v>
      </c>
      <c r="E2296" s="28" t="s">
        <v>2449</v>
      </c>
    </row>
    <row r="2297" spans="1:5" x14ac:dyDescent="0.35">
      <c r="A2297" s="28">
        <v>31</v>
      </c>
      <c r="B2297" s="28" t="s">
        <v>2398</v>
      </c>
      <c r="C2297" s="28" t="s">
        <v>431</v>
      </c>
      <c r="D2297" s="28">
        <v>3104700</v>
      </c>
      <c r="E2297" s="28" t="s">
        <v>2450</v>
      </c>
    </row>
    <row r="2298" spans="1:5" x14ac:dyDescent="0.35">
      <c r="A2298" s="28">
        <v>31</v>
      </c>
      <c r="B2298" s="28" t="s">
        <v>2398</v>
      </c>
      <c r="C2298" s="28" t="s">
        <v>431</v>
      </c>
      <c r="D2298" s="28">
        <v>3104809</v>
      </c>
      <c r="E2298" s="28" t="s">
        <v>2451</v>
      </c>
    </row>
    <row r="2299" spans="1:5" x14ac:dyDescent="0.35">
      <c r="A2299" s="28">
        <v>31</v>
      </c>
      <c r="B2299" s="28" t="s">
        <v>2398</v>
      </c>
      <c r="C2299" s="28" t="s">
        <v>431</v>
      </c>
      <c r="D2299" s="28">
        <v>3104908</v>
      </c>
      <c r="E2299" s="28" t="s">
        <v>2452</v>
      </c>
    </row>
    <row r="2300" spans="1:5" x14ac:dyDescent="0.35">
      <c r="A2300" s="28">
        <v>31</v>
      </c>
      <c r="B2300" s="28" t="s">
        <v>2398</v>
      </c>
      <c r="C2300" s="28" t="s">
        <v>431</v>
      </c>
      <c r="D2300" s="28">
        <v>3105004</v>
      </c>
      <c r="E2300" s="28" t="s">
        <v>2453</v>
      </c>
    </row>
    <row r="2301" spans="1:5" x14ac:dyDescent="0.35">
      <c r="A2301" s="28">
        <v>31</v>
      </c>
      <c r="B2301" s="28" t="s">
        <v>2398</v>
      </c>
      <c r="C2301" s="28" t="s">
        <v>431</v>
      </c>
      <c r="D2301" s="28">
        <v>3105103</v>
      </c>
      <c r="E2301" s="28" t="s">
        <v>2454</v>
      </c>
    </row>
    <row r="2302" spans="1:5" x14ac:dyDescent="0.35">
      <c r="A2302" s="28">
        <v>31</v>
      </c>
      <c r="B2302" s="28" t="s">
        <v>2398</v>
      </c>
      <c r="C2302" s="28" t="s">
        <v>431</v>
      </c>
      <c r="D2302" s="28">
        <v>3105202</v>
      </c>
      <c r="E2302" s="28" t="s">
        <v>2455</v>
      </c>
    </row>
    <row r="2303" spans="1:5" x14ac:dyDescent="0.35">
      <c r="A2303" s="28">
        <v>31</v>
      </c>
      <c r="B2303" s="28" t="s">
        <v>2398</v>
      </c>
      <c r="C2303" s="28" t="s">
        <v>431</v>
      </c>
      <c r="D2303" s="28">
        <v>3105301</v>
      </c>
      <c r="E2303" s="28" t="s">
        <v>2456</v>
      </c>
    </row>
    <row r="2304" spans="1:5" x14ac:dyDescent="0.35">
      <c r="A2304" s="28">
        <v>31</v>
      </c>
      <c r="B2304" s="28" t="s">
        <v>2398</v>
      </c>
      <c r="C2304" s="28" t="s">
        <v>431</v>
      </c>
      <c r="D2304" s="28">
        <v>3105400</v>
      </c>
      <c r="E2304" s="28" t="s">
        <v>2457</v>
      </c>
    </row>
    <row r="2305" spans="1:5" x14ac:dyDescent="0.35">
      <c r="A2305" s="28">
        <v>31</v>
      </c>
      <c r="B2305" s="28" t="s">
        <v>2398</v>
      </c>
      <c r="C2305" s="28" t="s">
        <v>431</v>
      </c>
      <c r="D2305" s="28">
        <v>3105509</v>
      </c>
      <c r="E2305" s="28" t="s">
        <v>2458</v>
      </c>
    </row>
    <row r="2306" spans="1:5" x14ac:dyDescent="0.35">
      <c r="A2306" s="28">
        <v>31</v>
      </c>
      <c r="B2306" s="28" t="s">
        <v>2398</v>
      </c>
      <c r="C2306" s="28" t="s">
        <v>431</v>
      </c>
      <c r="D2306" s="28">
        <v>3105608</v>
      </c>
      <c r="E2306" s="28" t="s">
        <v>2459</v>
      </c>
    </row>
    <row r="2307" spans="1:5" x14ac:dyDescent="0.35">
      <c r="A2307" s="28">
        <v>31</v>
      </c>
      <c r="B2307" s="28" t="s">
        <v>2398</v>
      </c>
      <c r="C2307" s="28" t="s">
        <v>431</v>
      </c>
      <c r="D2307" s="28">
        <v>3105707</v>
      </c>
      <c r="E2307" s="28" t="s">
        <v>2460</v>
      </c>
    </row>
    <row r="2308" spans="1:5" x14ac:dyDescent="0.35">
      <c r="A2308" s="28">
        <v>31</v>
      </c>
      <c r="B2308" s="28" t="s">
        <v>2398</v>
      </c>
      <c r="C2308" s="28" t="s">
        <v>431</v>
      </c>
      <c r="D2308" s="28">
        <v>3105905</v>
      </c>
      <c r="E2308" s="28" t="s">
        <v>2461</v>
      </c>
    </row>
    <row r="2309" spans="1:5" x14ac:dyDescent="0.35">
      <c r="A2309" s="28">
        <v>31</v>
      </c>
      <c r="B2309" s="28" t="s">
        <v>2398</v>
      </c>
      <c r="C2309" s="28" t="s">
        <v>431</v>
      </c>
      <c r="D2309" s="28">
        <v>3106002</v>
      </c>
      <c r="E2309" s="28" t="s">
        <v>2462</v>
      </c>
    </row>
    <row r="2310" spans="1:5" x14ac:dyDescent="0.35">
      <c r="A2310" s="28">
        <v>31</v>
      </c>
      <c r="B2310" s="28" t="s">
        <v>2398</v>
      </c>
      <c r="C2310" s="28" t="s">
        <v>431</v>
      </c>
      <c r="D2310" s="28">
        <v>3106101</v>
      </c>
      <c r="E2310" s="28" t="s">
        <v>2463</v>
      </c>
    </row>
    <row r="2311" spans="1:5" x14ac:dyDescent="0.35">
      <c r="A2311" s="28">
        <v>31</v>
      </c>
      <c r="B2311" s="28" t="s">
        <v>2398</v>
      </c>
      <c r="C2311" s="28" t="s">
        <v>431</v>
      </c>
      <c r="D2311" s="28">
        <v>3106200</v>
      </c>
      <c r="E2311" s="28" t="s">
        <v>2464</v>
      </c>
    </row>
    <row r="2312" spans="1:5" x14ac:dyDescent="0.35">
      <c r="A2312" s="28">
        <v>31</v>
      </c>
      <c r="B2312" s="28" t="s">
        <v>2398</v>
      </c>
      <c r="C2312" s="28" t="s">
        <v>431</v>
      </c>
      <c r="D2312" s="28">
        <v>3106309</v>
      </c>
      <c r="E2312" s="28" t="s">
        <v>2465</v>
      </c>
    </row>
    <row r="2313" spans="1:5" x14ac:dyDescent="0.35">
      <c r="A2313" s="28">
        <v>31</v>
      </c>
      <c r="B2313" s="28" t="s">
        <v>2398</v>
      </c>
      <c r="C2313" s="28" t="s">
        <v>431</v>
      </c>
      <c r="D2313" s="28">
        <v>3106408</v>
      </c>
      <c r="E2313" s="28" t="s">
        <v>2466</v>
      </c>
    </row>
    <row r="2314" spans="1:5" x14ac:dyDescent="0.35">
      <c r="A2314" s="28">
        <v>31</v>
      </c>
      <c r="B2314" s="28" t="s">
        <v>2398</v>
      </c>
      <c r="C2314" s="28" t="s">
        <v>431</v>
      </c>
      <c r="D2314" s="28">
        <v>3106507</v>
      </c>
      <c r="E2314" s="28" t="s">
        <v>2467</v>
      </c>
    </row>
    <row r="2315" spans="1:5" x14ac:dyDescent="0.35">
      <c r="A2315" s="28">
        <v>31</v>
      </c>
      <c r="B2315" s="28" t="s">
        <v>2398</v>
      </c>
      <c r="C2315" s="28" t="s">
        <v>431</v>
      </c>
      <c r="D2315" s="28">
        <v>3106606</v>
      </c>
      <c r="E2315" s="28" t="s">
        <v>2468</v>
      </c>
    </row>
    <row r="2316" spans="1:5" x14ac:dyDescent="0.35">
      <c r="A2316" s="28">
        <v>31</v>
      </c>
      <c r="B2316" s="28" t="s">
        <v>2398</v>
      </c>
      <c r="C2316" s="28" t="s">
        <v>431</v>
      </c>
      <c r="D2316" s="28">
        <v>3106655</v>
      </c>
      <c r="E2316" s="28" t="s">
        <v>2469</v>
      </c>
    </row>
    <row r="2317" spans="1:5" x14ac:dyDescent="0.35">
      <c r="A2317" s="28">
        <v>31</v>
      </c>
      <c r="B2317" s="28" t="s">
        <v>2398</v>
      </c>
      <c r="C2317" s="28" t="s">
        <v>431</v>
      </c>
      <c r="D2317" s="28">
        <v>3106705</v>
      </c>
      <c r="E2317" s="28" t="s">
        <v>2470</v>
      </c>
    </row>
    <row r="2318" spans="1:5" x14ac:dyDescent="0.35">
      <c r="A2318" s="28">
        <v>31</v>
      </c>
      <c r="B2318" s="28" t="s">
        <v>2398</v>
      </c>
      <c r="C2318" s="28" t="s">
        <v>431</v>
      </c>
      <c r="D2318" s="28">
        <v>3106804</v>
      </c>
      <c r="E2318" s="28" t="s">
        <v>2471</v>
      </c>
    </row>
    <row r="2319" spans="1:5" x14ac:dyDescent="0.35">
      <c r="A2319" s="28">
        <v>31</v>
      </c>
      <c r="B2319" s="28" t="s">
        <v>2398</v>
      </c>
      <c r="C2319" s="28" t="s">
        <v>431</v>
      </c>
      <c r="D2319" s="28">
        <v>3106903</v>
      </c>
      <c r="E2319" s="28" t="s">
        <v>2472</v>
      </c>
    </row>
    <row r="2320" spans="1:5" x14ac:dyDescent="0.35">
      <c r="A2320" s="28">
        <v>31</v>
      </c>
      <c r="B2320" s="28" t="s">
        <v>2398</v>
      </c>
      <c r="C2320" s="28" t="s">
        <v>431</v>
      </c>
      <c r="D2320" s="28">
        <v>3107000</v>
      </c>
      <c r="E2320" s="28" t="s">
        <v>2473</v>
      </c>
    </row>
    <row r="2321" spans="1:5" x14ac:dyDescent="0.35">
      <c r="A2321" s="28">
        <v>31</v>
      </c>
      <c r="B2321" s="28" t="s">
        <v>2398</v>
      </c>
      <c r="C2321" s="28" t="s">
        <v>431</v>
      </c>
      <c r="D2321" s="28">
        <v>3107109</v>
      </c>
      <c r="E2321" s="28" t="s">
        <v>2474</v>
      </c>
    </row>
    <row r="2322" spans="1:5" x14ac:dyDescent="0.35">
      <c r="A2322" s="28">
        <v>31</v>
      </c>
      <c r="B2322" s="28" t="s">
        <v>2398</v>
      </c>
      <c r="C2322" s="28" t="s">
        <v>431</v>
      </c>
      <c r="D2322" s="28">
        <v>3107208</v>
      </c>
      <c r="E2322" s="28" t="s">
        <v>2475</v>
      </c>
    </row>
    <row r="2323" spans="1:5" x14ac:dyDescent="0.35">
      <c r="A2323" s="28">
        <v>31</v>
      </c>
      <c r="B2323" s="28" t="s">
        <v>2398</v>
      </c>
      <c r="C2323" s="28" t="s">
        <v>431</v>
      </c>
      <c r="D2323" s="28">
        <v>3107307</v>
      </c>
      <c r="E2323" s="28" t="s">
        <v>2476</v>
      </c>
    </row>
    <row r="2324" spans="1:5" x14ac:dyDescent="0.35">
      <c r="A2324" s="28">
        <v>31</v>
      </c>
      <c r="B2324" s="28" t="s">
        <v>2398</v>
      </c>
      <c r="C2324" s="28" t="s">
        <v>431</v>
      </c>
      <c r="D2324" s="28">
        <v>3107406</v>
      </c>
      <c r="E2324" s="28" t="s">
        <v>2477</v>
      </c>
    </row>
    <row r="2325" spans="1:5" x14ac:dyDescent="0.35">
      <c r="A2325" s="28">
        <v>31</v>
      </c>
      <c r="B2325" s="28" t="s">
        <v>2398</v>
      </c>
      <c r="C2325" s="28" t="s">
        <v>431</v>
      </c>
      <c r="D2325" s="28">
        <v>3107505</v>
      </c>
      <c r="E2325" s="28" t="s">
        <v>2478</v>
      </c>
    </row>
    <row r="2326" spans="1:5" x14ac:dyDescent="0.35">
      <c r="A2326" s="28">
        <v>31</v>
      </c>
      <c r="B2326" s="28" t="s">
        <v>2398</v>
      </c>
      <c r="C2326" s="28" t="s">
        <v>431</v>
      </c>
      <c r="D2326" s="28">
        <v>3107604</v>
      </c>
      <c r="E2326" s="28" t="s">
        <v>2479</v>
      </c>
    </row>
    <row r="2327" spans="1:5" x14ac:dyDescent="0.35">
      <c r="A2327" s="28">
        <v>31</v>
      </c>
      <c r="B2327" s="28" t="s">
        <v>2398</v>
      </c>
      <c r="C2327" s="28" t="s">
        <v>431</v>
      </c>
      <c r="D2327" s="28">
        <v>3107703</v>
      </c>
      <c r="E2327" s="28" t="s">
        <v>2480</v>
      </c>
    </row>
    <row r="2328" spans="1:5" x14ac:dyDescent="0.35">
      <c r="A2328" s="28">
        <v>31</v>
      </c>
      <c r="B2328" s="28" t="s">
        <v>2398</v>
      </c>
      <c r="C2328" s="28" t="s">
        <v>431</v>
      </c>
      <c r="D2328" s="28">
        <v>3107802</v>
      </c>
      <c r="E2328" s="28" t="s">
        <v>2481</v>
      </c>
    </row>
    <row r="2329" spans="1:5" x14ac:dyDescent="0.35">
      <c r="A2329" s="28">
        <v>31</v>
      </c>
      <c r="B2329" s="28" t="s">
        <v>2398</v>
      </c>
      <c r="C2329" s="28" t="s">
        <v>431</v>
      </c>
      <c r="D2329" s="28">
        <v>3107901</v>
      </c>
      <c r="E2329" s="28" t="s">
        <v>2482</v>
      </c>
    </row>
    <row r="2330" spans="1:5" x14ac:dyDescent="0.35">
      <c r="A2330" s="28">
        <v>31</v>
      </c>
      <c r="B2330" s="28" t="s">
        <v>2398</v>
      </c>
      <c r="C2330" s="28" t="s">
        <v>431</v>
      </c>
      <c r="D2330" s="28">
        <v>3108008</v>
      </c>
      <c r="E2330" s="28" t="s">
        <v>1496</v>
      </c>
    </row>
    <row r="2331" spans="1:5" x14ac:dyDescent="0.35">
      <c r="A2331" s="28">
        <v>31</v>
      </c>
      <c r="B2331" s="28" t="s">
        <v>2398</v>
      </c>
      <c r="C2331" s="28" t="s">
        <v>431</v>
      </c>
      <c r="D2331" s="28">
        <v>3108107</v>
      </c>
      <c r="E2331" s="28" t="s">
        <v>596</v>
      </c>
    </row>
    <row r="2332" spans="1:5" x14ac:dyDescent="0.35">
      <c r="A2332" s="28">
        <v>31</v>
      </c>
      <c r="B2332" s="28" t="s">
        <v>2398</v>
      </c>
      <c r="C2332" s="28" t="s">
        <v>431</v>
      </c>
      <c r="D2332" s="28">
        <v>3108206</v>
      </c>
      <c r="E2332" s="28" t="s">
        <v>2483</v>
      </c>
    </row>
    <row r="2333" spans="1:5" x14ac:dyDescent="0.35">
      <c r="A2333" s="28">
        <v>31</v>
      </c>
      <c r="B2333" s="28" t="s">
        <v>2398</v>
      </c>
      <c r="C2333" s="28" t="s">
        <v>431</v>
      </c>
      <c r="D2333" s="28">
        <v>3108255</v>
      </c>
      <c r="E2333" s="28" t="s">
        <v>2484</v>
      </c>
    </row>
    <row r="2334" spans="1:5" x14ac:dyDescent="0.35">
      <c r="A2334" s="28">
        <v>31</v>
      </c>
      <c r="B2334" s="28" t="s">
        <v>2398</v>
      </c>
      <c r="C2334" s="28" t="s">
        <v>431</v>
      </c>
      <c r="D2334" s="28">
        <v>3108305</v>
      </c>
      <c r="E2334" s="28" t="s">
        <v>2485</v>
      </c>
    </row>
    <row r="2335" spans="1:5" x14ac:dyDescent="0.35">
      <c r="A2335" s="28">
        <v>31</v>
      </c>
      <c r="B2335" s="28" t="s">
        <v>2398</v>
      </c>
      <c r="C2335" s="28" t="s">
        <v>431</v>
      </c>
      <c r="D2335" s="28">
        <v>3108404</v>
      </c>
      <c r="E2335" s="28" t="s">
        <v>2486</v>
      </c>
    </row>
    <row r="2336" spans="1:5" x14ac:dyDescent="0.35">
      <c r="A2336" s="28">
        <v>31</v>
      </c>
      <c r="B2336" s="28" t="s">
        <v>2398</v>
      </c>
      <c r="C2336" s="28" t="s">
        <v>431</v>
      </c>
      <c r="D2336" s="28">
        <v>3108503</v>
      </c>
      <c r="E2336" s="28" t="s">
        <v>2487</v>
      </c>
    </row>
    <row r="2337" spans="1:5" x14ac:dyDescent="0.35">
      <c r="A2337" s="28">
        <v>31</v>
      </c>
      <c r="B2337" s="28" t="s">
        <v>2398</v>
      </c>
      <c r="C2337" s="28" t="s">
        <v>431</v>
      </c>
      <c r="D2337" s="28">
        <v>3108552</v>
      </c>
      <c r="E2337" s="28" t="s">
        <v>2488</v>
      </c>
    </row>
    <row r="2338" spans="1:5" x14ac:dyDescent="0.35">
      <c r="A2338" s="28">
        <v>31</v>
      </c>
      <c r="B2338" s="28" t="s">
        <v>2398</v>
      </c>
      <c r="C2338" s="28" t="s">
        <v>431</v>
      </c>
      <c r="D2338" s="28">
        <v>3108602</v>
      </c>
      <c r="E2338" s="28" t="s">
        <v>2489</v>
      </c>
    </row>
    <row r="2339" spans="1:5" x14ac:dyDescent="0.35">
      <c r="A2339" s="28">
        <v>31</v>
      </c>
      <c r="B2339" s="28" t="s">
        <v>2398</v>
      </c>
      <c r="C2339" s="28" t="s">
        <v>431</v>
      </c>
      <c r="D2339" s="28">
        <v>3108701</v>
      </c>
      <c r="E2339" s="28" t="s">
        <v>2490</v>
      </c>
    </row>
    <row r="2340" spans="1:5" x14ac:dyDescent="0.35">
      <c r="A2340" s="28">
        <v>31</v>
      </c>
      <c r="B2340" s="28" t="s">
        <v>2398</v>
      </c>
      <c r="C2340" s="28" t="s">
        <v>431</v>
      </c>
      <c r="D2340" s="28">
        <v>3108800</v>
      </c>
      <c r="E2340" s="28" t="s">
        <v>2491</v>
      </c>
    </row>
    <row r="2341" spans="1:5" x14ac:dyDescent="0.35">
      <c r="A2341" s="28">
        <v>31</v>
      </c>
      <c r="B2341" s="28" t="s">
        <v>2398</v>
      </c>
      <c r="C2341" s="28" t="s">
        <v>431</v>
      </c>
      <c r="D2341" s="28">
        <v>3108909</v>
      </c>
      <c r="E2341" s="28" t="s">
        <v>2492</v>
      </c>
    </row>
    <row r="2342" spans="1:5" x14ac:dyDescent="0.35">
      <c r="A2342" s="28">
        <v>31</v>
      </c>
      <c r="B2342" s="28" t="s">
        <v>2398</v>
      </c>
      <c r="C2342" s="28" t="s">
        <v>431</v>
      </c>
      <c r="D2342" s="28">
        <v>3109006</v>
      </c>
      <c r="E2342" s="28" t="s">
        <v>2493</v>
      </c>
    </row>
    <row r="2343" spans="1:5" x14ac:dyDescent="0.35">
      <c r="A2343" s="28">
        <v>31</v>
      </c>
      <c r="B2343" s="28" t="s">
        <v>2398</v>
      </c>
      <c r="C2343" s="28" t="s">
        <v>431</v>
      </c>
      <c r="D2343" s="28">
        <v>3109105</v>
      </c>
      <c r="E2343" s="28" t="s">
        <v>2494</v>
      </c>
    </row>
    <row r="2344" spans="1:5" x14ac:dyDescent="0.35">
      <c r="A2344" s="28">
        <v>31</v>
      </c>
      <c r="B2344" s="28" t="s">
        <v>2398</v>
      </c>
      <c r="C2344" s="28" t="s">
        <v>431</v>
      </c>
      <c r="D2344" s="28">
        <v>3109204</v>
      </c>
      <c r="E2344" s="28" t="s">
        <v>2495</v>
      </c>
    </row>
    <row r="2345" spans="1:5" x14ac:dyDescent="0.35">
      <c r="A2345" s="28">
        <v>31</v>
      </c>
      <c r="B2345" s="28" t="s">
        <v>2398</v>
      </c>
      <c r="C2345" s="28" t="s">
        <v>431</v>
      </c>
      <c r="D2345" s="28">
        <v>3109253</v>
      </c>
      <c r="E2345" s="28" t="s">
        <v>2496</v>
      </c>
    </row>
    <row r="2346" spans="1:5" x14ac:dyDescent="0.35">
      <c r="A2346" s="28">
        <v>31</v>
      </c>
      <c r="B2346" s="28" t="s">
        <v>2398</v>
      </c>
      <c r="C2346" s="28" t="s">
        <v>431</v>
      </c>
      <c r="D2346" s="28">
        <v>3109303</v>
      </c>
      <c r="E2346" s="28" t="s">
        <v>481</v>
      </c>
    </row>
    <row r="2347" spans="1:5" x14ac:dyDescent="0.35">
      <c r="A2347" s="28">
        <v>31</v>
      </c>
      <c r="B2347" s="28" t="s">
        <v>2398</v>
      </c>
      <c r="C2347" s="28" t="s">
        <v>431</v>
      </c>
      <c r="D2347" s="28">
        <v>3109402</v>
      </c>
      <c r="E2347" s="28" t="s">
        <v>2497</v>
      </c>
    </row>
    <row r="2348" spans="1:5" x14ac:dyDescent="0.35">
      <c r="A2348" s="28">
        <v>31</v>
      </c>
      <c r="B2348" s="28" t="s">
        <v>2398</v>
      </c>
      <c r="C2348" s="28" t="s">
        <v>431</v>
      </c>
      <c r="D2348" s="28">
        <v>3109451</v>
      </c>
      <c r="E2348" s="28" t="s">
        <v>2498</v>
      </c>
    </row>
    <row r="2349" spans="1:5" x14ac:dyDescent="0.35">
      <c r="A2349" s="28">
        <v>31</v>
      </c>
      <c r="B2349" s="28" t="s">
        <v>2398</v>
      </c>
      <c r="C2349" s="28" t="s">
        <v>431</v>
      </c>
      <c r="D2349" s="28">
        <v>3109501</v>
      </c>
      <c r="E2349" s="28" t="s">
        <v>2499</v>
      </c>
    </row>
    <row r="2350" spans="1:5" x14ac:dyDescent="0.35">
      <c r="A2350" s="28">
        <v>31</v>
      </c>
      <c r="B2350" s="28" t="s">
        <v>2398</v>
      </c>
      <c r="C2350" s="28" t="s">
        <v>431</v>
      </c>
      <c r="D2350" s="28">
        <v>3109600</v>
      </c>
      <c r="E2350" s="28" t="s">
        <v>2500</v>
      </c>
    </row>
    <row r="2351" spans="1:5" x14ac:dyDescent="0.35">
      <c r="A2351" s="28">
        <v>31</v>
      </c>
      <c r="B2351" s="28" t="s">
        <v>2398</v>
      </c>
      <c r="C2351" s="28" t="s">
        <v>431</v>
      </c>
      <c r="D2351" s="28">
        <v>3109709</v>
      </c>
      <c r="E2351" s="28" t="s">
        <v>2501</v>
      </c>
    </row>
    <row r="2352" spans="1:5" x14ac:dyDescent="0.35">
      <c r="A2352" s="28">
        <v>31</v>
      </c>
      <c r="B2352" s="28" t="s">
        <v>2398</v>
      </c>
      <c r="C2352" s="28" t="s">
        <v>431</v>
      </c>
      <c r="D2352" s="28">
        <v>3109808</v>
      </c>
      <c r="E2352" s="28" t="s">
        <v>2502</v>
      </c>
    </row>
    <row r="2353" spans="1:5" x14ac:dyDescent="0.35">
      <c r="A2353" s="28">
        <v>31</v>
      </c>
      <c r="B2353" s="28" t="s">
        <v>2398</v>
      </c>
      <c r="C2353" s="28" t="s">
        <v>431</v>
      </c>
      <c r="D2353" s="28">
        <v>3109907</v>
      </c>
      <c r="E2353" s="28" t="s">
        <v>2503</v>
      </c>
    </row>
    <row r="2354" spans="1:5" x14ac:dyDescent="0.35">
      <c r="A2354" s="28">
        <v>31</v>
      </c>
      <c r="B2354" s="28" t="s">
        <v>2398</v>
      </c>
      <c r="C2354" s="28" t="s">
        <v>431</v>
      </c>
      <c r="D2354" s="28">
        <v>3110004</v>
      </c>
      <c r="E2354" s="28" t="s">
        <v>2504</v>
      </c>
    </row>
    <row r="2355" spans="1:5" x14ac:dyDescent="0.35">
      <c r="A2355" s="28">
        <v>31</v>
      </c>
      <c r="B2355" s="28" t="s">
        <v>2398</v>
      </c>
      <c r="C2355" s="28" t="s">
        <v>431</v>
      </c>
      <c r="D2355" s="28">
        <v>3110103</v>
      </c>
      <c r="E2355" s="28" t="s">
        <v>2505</v>
      </c>
    </row>
    <row r="2356" spans="1:5" x14ac:dyDescent="0.35">
      <c r="A2356" s="28">
        <v>31</v>
      </c>
      <c r="B2356" s="28" t="s">
        <v>2398</v>
      </c>
      <c r="C2356" s="28" t="s">
        <v>431</v>
      </c>
      <c r="D2356" s="28">
        <v>3110202</v>
      </c>
      <c r="E2356" s="28" t="s">
        <v>2506</v>
      </c>
    </row>
    <row r="2357" spans="1:5" x14ac:dyDescent="0.35">
      <c r="A2357" s="28">
        <v>31</v>
      </c>
      <c r="B2357" s="28" t="s">
        <v>2398</v>
      </c>
      <c r="C2357" s="28" t="s">
        <v>431</v>
      </c>
      <c r="D2357" s="28">
        <v>3110301</v>
      </c>
      <c r="E2357" s="28" t="s">
        <v>2507</v>
      </c>
    </row>
    <row r="2358" spans="1:5" x14ac:dyDescent="0.35">
      <c r="A2358" s="28">
        <v>31</v>
      </c>
      <c r="B2358" s="28" t="s">
        <v>2398</v>
      </c>
      <c r="C2358" s="28" t="s">
        <v>431</v>
      </c>
      <c r="D2358" s="28">
        <v>3110400</v>
      </c>
      <c r="E2358" s="28" t="s">
        <v>2508</v>
      </c>
    </row>
    <row r="2359" spans="1:5" x14ac:dyDescent="0.35">
      <c r="A2359" s="28">
        <v>31</v>
      </c>
      <c r="B2359" s="28" t="s">
        <v>2398</v>
      </c>
      <c r="C2359" s="28" t="s">
        <v>431</v>
      </c>
      <c r="D2359" s="28">
        <v>3110509</v>
      </c>
      <c r="E2359" s="28" t="s">
        <v>2509</v>
      </c>
    </row>
    <row r="2360" spans="1:5" x14ac:dyDescent="0.35">
      <c r="A2360" s="28">
        <v>31</v>
      </c>
      <c r="B2360" s="28" t="s">
        <v>2398</v>
      </c>
      <c r="C2360" s="28" t="s">
        <v>431</v>
      </c>
      <c r="D2360" s="28">
        <v>3110608</v>
      </c>
      <c r="E2360" s="28" t="s">
        <v>2510</v>
      </c>
    </row>
    <row r="2361" spans="1:5" x14ac:dyDescent="0.35">
      <c r="A2361" s="28">
        <v>31</v>
      </c>
      <c r="B2361" s="28" t="s">
        <v>2398</v>
      </c>
      <c r="C2361" s="28" t="s">
        <v>431</v>
      </c>
      <c r="D2361" s="28">
        <v>3110707</v>
      </c>
      <c r="E2361" s="28" t="s">
        <v>2511</v>
      </c>
    </row>
    <row r="2362" spans="1:5" x14ac:dyDescent="0.35">
      <c r="A2362" s="28">
        <v>31</v>
      </c>
      <c r="B2362" s="28" t="s">
        <v>2398</v>
      </c>
      <c r="C2362" s="28" t="s">
        <v>431</v>
      </c>
      <c r="D2362" s="28">
        <v>3110806</v>
      </c>
      <c r="E2362" s="28" t="s">
        <v>2512</v>
      </c>
    </row>
    <row r="2363" spans="1:5" x14ac:dyDescent="0.35">
      <c r="A2363" s="28">
        <v>31</v>
      </c>
      <c r="B2363" s="28" t="s">
        <v>2398</v>
      </c>
      <c r="C2363" s="28" t="s">
        <v>431</v>
      </c>
      <c r="D2363" s="28">
        <v>3110905</v>
      </c>
      <c r="E2363" s="28" t="s">
        <v>2513</v>
      </c>
    </row>
    <row r="2364" spans="1:5" x14ac:dyDescent="0.35">
      <c r="A2364" s="28">
        <v>31</v>
      </c>
      <c r="B2364" s="28" t="s">
        <v>2398</v>
      </c>
      <c r="C2364" s="28" t="s">
        <v>431</v>
      </c>
      <c r="D2364" s="28">
        <v>3111002</v>
      </c>
      <c r="E2364" s="28" t="s">
        <v>1849</v>
      </c>
    </row>
    <row r="2365" spans="1:5" x14ac:dyDescent="0.35">
      <c r="A2365" s="28">
        <v>31</v>
      </c>
      <c r="B2365" s="28" t="s">
        <v>2398</v>
      </c>
      <c r="C2365" s="28" t="s">
        <v>431</v>
      </c>
      <c r="D2365" s="28">
        <v>3111101</v>
      </c>
      <c r="E2365" s="28" t="s">
        <v>2514</v>
      </c>
    </row>
    <row r="2366" spans="1:5" x14ac:dyDescent="0.35">
      <c r="A2366" s="28">
        <v>31</v>
      </c>
      <c r="B2366" s="28" t="s">
        <v>2398</v>
      </c>
      <c r="C2366" s="28" t="s">
        <v>431</v>
      </c>
      <c r="D2366" s="28">
        <v>3111150</v>
      </c>
      <c r="E2366" s="28" t="s">
        <v>2515</v>
      </c>
    </row>
    <row r="2367" spans="1:5" x14ac:dyDescent="0.35">
      <c r="A2367" s="28">
        <v>31</v>
      </c>
      <c r="B2367" s="28" t="s">
        <v>2398</v>
      </c>
      <c r="C2367" s="28" t="s">
        <v>431</v>
      </c>
      <c r="D2367" s="28">
        <v>3111200</v>
      </c>
      <c r="E2367" s="28" t="s">
        <v>2516</v>
      </c>
    </row>
    <row r="2368" spans="1:5" x14ac:dyDescent="0.35">
      <c r="A2368" s="28">
        <v>31</v>
      </c>
      <c r="B2368" s="28" t="s">
        <v>2398</v>
      </c>
      <c r="C2368" s="28" t="s">
        <v>431</v>
      </c>
      <c r="D2368" s="28">
        <v>3111309</v>
      </c>
      <c r="E2368" s="28" t="s">
        <v>2517</v>
      </c>
    </row>
    <row r="2369" spans="1:5" x14ac:dyDescent="0.35">
      <c r="A2369" s="28">
        <v>31</v>
      </c>
      <c r="B2369" s="28" t="s">
        <v>2398</v>
      </c>
      <c r="C2369" s="28" t="s">
        <v>431</v>
      </c>
      <c r="D2369" s="28">
        <v>3111408</v>
      </c>
      <c r="E2369" s="28" t="s">
        <v>2518</v>
      </c>
    </row>
    <row r="2370" spans="1:5" x14ac:dyDescent="0.35">
      <c r="A2370" s="28">
        <v>31</v>
      </c>
      <c r="B2370" s="28" t="s">
        <v>2398</v>
      </c>
      <c r="C2370" s="28" t="s">
        <v>431</v>
      </c>
      <c r="D2370" s="28">
        <v>3111507</v>
      </c>
      <c r="E2370" s="28" t="s">
        <v>2519</v>
      </c>
    </row>
    <row r="2371" spans="1:5" x14ac:dyDescent="0.35">
      <c r="A2371" s="28">
        <v>31</v>
      </c>
      <c r="B2371" s="28" t="s">
        <v>2398</v>
      </c>
      <c r="C2371" s="28" t="s">
        <v>431</v>
      </c>
      <c r="D2371" s="28">
        <v>3111606</v>
      </c>
      <c r="E2371" s="28" t="s">
        <v>2520</v>
      </c>
    </row>
    <row r="2372" spans="1:5" x14ac:dyDescent="0.35">
      <c r="A2372" s="28">
        <v>31</v>
      </c>
      <c r="B2372" s="28" t="s">
        <v>2398</v>
      </c>
      <c r="C2372" s="28" t="s">
        <v>431</v>
      </c>
      <c r="D2372" s="28">
        <v>3111705</v>
      </c>
      <c r="E2372" s="28" t="s">
        <v>2521</v>
      </c>
    </row>
    <row r="2373" spans="1:5" x14ac:dyDescent="0.35">
      <c r="A2373" s="28">
        <v>31</v>
      </c>
      <c r="B2373" s="28" t="s">
        <v>2398</v>
      </c>
      <c r="C2373" s="28" t="s">
        <v>431</v>
      </c>
      <c r="D2373" s="28">
        <v>3111804</v>
      </c>
      <c r="E2373" s="28" t="s">
        <v>2075</v>
      </c>
    </row>
    <row r="2374" spans="1:5" x14ac:dyDescent="0.35">
      <c r="A2374" s="28">
        <v>31</v>
      </c>
      <c r="B2374" s="28" t="s">
        <v>2398</v>
      </c>
      <c r="C2374" s="28" t="s">
        <v>431</v>
      </c>
      <c r="D2374" s="28">
        <v>3111903</v>
      </c>
      <c r="E2374" s="28" t="s">
        <v>2522</v>
      </c>
    </row>
    <row r="2375" spans="1:5" x14ac:dyDescent="0.35">
      <c r="A2375" s="28">
        <v>31</v>
      </c>
      <c r="B2375" s="28" t="s">
        <v>2398</v>
      </c>
      <c r="C2375" s="28" t="s">
        <v>431</v>
      </c>
      <c r="D2375" s="28">
        <v>3112000</v>
      </c>
      <c r="E2375" s="28" t="s">
        <v>2079</v>
      </c>
    </row>
    <row r="2376" spans="1:5" x14ac:dyDescent="0.35">
      <c r="A2376" s="28">
        <v>31</v>
      </c>
      <c r="B2376" s="28" t="s">
        <v>2398</v>
      </c>
      <c r="C2376" s="28" t="s">
        <v>431</v>
      </c>
      <c r="D2376" s="28">
        <v>3112059</v>
      </c>
      <c r="E2376" s="28" t="s">
        <v>2523</v>
      </c>
    </row>
    <row r="2377" spans="1:5" x14ac:dyDescent="0.35">
      <c r="A2377" s="28">
        <v>31</v>
      </c>
      <c r="B2377" s="28" t="s">
        <v>2398</v>
      </c>
      <c r="C2377" s="28" t="s">
        <v>431</v>
      </c>
      <c r="D2377" s="28">
        <v>3112109</v>
      </c>
      <c r="E2377" s="28" t="s">
        <v>2524</v>
      </c>
    </row>
    <row r="2378" spans="1:5" x14ac:dyDescent="0.35">
      <c r="A2378" s="28">
        <v>31</v>
      </c>
      <c r="B2378" s="28" t="s">
        <v>2398</v>
      </c>
      <c r="C2378" s="28" t="s">
        <v>431</v>
      </c>
      <c r="D2378" s="28">
        <v>3112208</v>
      </c>
      <c r="E2378" s="28" t="s">
        <v>2525</v>
      </c>
    </row>
    <row r="2379" spans="1:5" x14ac:dyDescent="0.35">
      <c r="A2379" s="28">
        <v>31</v>
      </c>
      <c r="B2379" s="28" t="s">
        <v>2398</v>
      </c>
      <c r="C2379" s="28" t="s">
        <v>431</v>
      </c>
      <c r="D2379" s="28">
        <v>3112307</v>
      </c>
      <c r="E2379" s="28" t="s">
        <v>2526</v>
      </c>
    </row>
    <row r="2380" spans="1:5" x14ac:dyDescent="0.35">
      <c r="A2380" s="28">
        <v>31</v>
      </c>
      <c r="B2380" s="28" t="s">
        <v>2398</v>
      </c>
      <c r="C2380" s="28" t="s">
        <v>431</v>
      </c>
      <c r="D2380" s="28">
        <v>3112406</v>
      </c>
      <c r="E2380" s="28" t="s">
        <v>2527</v>
      </c>
    </row>
    <row r="2381" spans="1:5" x14ac:dyDescent="0.35">
      <c r="A2381" s="28">
        <v>31</v>
      </c>
      <c r="B2381" s="28" t="s">
        <v>2398</v>
      </c>
      <c r="C2381" s="28" t="s">
        <v>431</v>
      </c>
      <c r="D2381" s="28">
        <v>3112505</v>
      </c>
      <c r="E2381" s="28" t="s">
        <v>2528</v>
      </c>
    </row>
    <row r="2382" spans="1:5" x14ac:dyDescent="0.35">
      <c r="A2382" s="28">
        <v>31</v>
      </c>
      <c r="B2382" s="28" t="s">
        <v>2398</v>
      </c>
      <c r="C2382" s="28" t="s">
        <v>431</v>
      </c>
      <c r="D2382" s="28">
        <v>3112604</v>
      </c>
      <c r="E2382" s="28" t="s">
        <v>2529</v>
      </c>
    </row>
    <row r="2383" spans="1:5" x14ac:dyDescent="0.35">
      <c r="A2383" s="28">
        <v>31</v>
      </c>
      <c r="B2383" s="28" t="s">
        <v>2398</v>
      </c>
      <c r="C2383" s="28" t="s">
        <v>431</v>
      </c>
      <c r="D2383" s="28">
        <v>3112653</v>
      </c>
      <c r="E2383" s="28" t="s">
        <v>2530</v>
      </c>
    </row>
    <row r="2384" spans="1:5" x14ac:dyDescent="0.35">
      <c r="A2384" s="28">
        <v>31</v>
      </c>
      <c r="B2384" s="28" t="s">
        <v>2398</v>
      </c>
      <c r="C2384" s="28" t="s">
        <v>431</v>
      </c>
      <c r="D2384" s="28">
        <v>3112703</v>
      </c>
      <c r="E2384" s="28" t="s">
        <v>2531</v>
      </c>
    </row>
    <row r="2385" spans="1:5" x14ac:dyDescent="0.35">
      <c r="A2385" s="28">
        <v>31</v>
      </c>
      <c r="B2385" s="28" t="s">
        <v>2398</v>
      </c>
      <c r="C2385" s="28" t="s">
        <v>431</v>
      </c>
      <c r="D2385" s="28">
        <v>3112802</v>
      </c>
      <c r="E2385" s="28" t="s">
        <v>2532</v>
      </c>
    </row>
    <row r="2386" spans="1:5" x14ac:dyDescent="0.35">
      <c r="A2386" s="28">
        <v>31</v>
      </c>
      <c r="B2386" s="28" t="s">
        <v>2398</v>
      </c>
      <c r="C2386" s="28" t="s">
        <v>431</v>
      </c>
      <c r="D2386" s="28">
        <v>3112901</v>
      </c>
      <c r="E2386" s="28" t="s">
        <v>2533</v>
      </c>
    </row>
    <row r="2387" spans="1:5" x14ac:dyDescent="0.35">
      <c r="A2387" s="28">
        <v>31</v>
      </c>
      <c r="B2387" s="28" t="s">
        <v>2398</v>
      </c>
      <c r="C2387" s="28" t="s">
        <v>431</v>
      </c>
      <c r="D2387" s="28">
        <v>3113008</v>
      </c>
      <c r="E2387" s="28" t="s">
        <v>2534</v>
      </c>
    </row>
    <row r="2388" spans="1:5" x14ac:dyDescent="0.35">
      <c r="A2388" s="28">
        <v>31</v>
      </c>
      <c r="B2388" s="28" t="s">
        <v>2398</v>
      </c>
      <c r="C2388" s="28" t="s">
        <v>431</v>
      </c>
      <c r="D2388" s="28">
        <v>3113107</v>
      </c>
      <c r="E2388" s="28" t="s">
        <v>2535</v>
      </c>
    </row>
    <row r="2389" spans="1:5" x14ac:dyDescent="0.35">
      <c r="A2389" s="28">
        <v>31</v>
      </c>
      <c r="B2389" s="28" t="s">
        <v>2398</v>
      </c>
      <c r="C2389" s="28" t="s">
        <v>431</v>
      </c>
      <c r="D2389" s="28">
        <v>3113206</v>
      </c>
      <c r="E2389" s="28" t="s">
        <v>2536</v>
      </c>
    </row>
    <row r="2390" spans="1:5" x14ac:dyDescent="0.35">
      <c r="A2390" s="28">
        <v>31</v>
      </c>
      <c r="B2390" s="28" t="s">
        <v>2398</v>
      </c>
      <c r="C2390" s="28" t="s">
        <v>431</v>
      </c>
      <c r="D2390" s="28">
        <v>3113305</v>
      </c>
      <c r="E2390" s="28" t="s">
        <v>2537</v>
      </c>
    </row>
    <row r="2391" spans="1:5" x14ac:dyDescent="0.35">
      <c r="A2391" s="28">
        <v>31</v>
      </c>
      <c r="B2391" s="28" t="s">
        <v>2398</v>
      </c>
      <c r="C2391" s="28" t="s">
        <v>431</v>
      </c>
      <c r="D2391" s="28">
        <v>3113404</v>
      </c>
      <c r="E2391" s="28" t="s">
        <v>2538</v>
      </c>
    </row>
    <row r="2392" spans="1:5" x14ac:dyDescent="0.35">
      <c r="A2392" s="28">
        <v>31</v>
      </c>
      <c r="B2392" s="28" t="s">
        <v>2398</v>
      </c>
      <c r="C2392" s="28" t="s">
        <v>431</v>
      </c>
      <c r="D2392" s="28">
        <v>3113503</v>
      </c>
      <c r="E2392" s="28" t="s">
        <v>2539</v>
      </c>
    </row>
    <row r="2393" spans="1:5" x14ac:dyDescent="0.35">
      <c r="A2393" s="28">
        <v>31</v>
      </c>
      <c r="B2393" s="28" t="s">
        <v>2398</v>
      </c>
      <c r="C2393" s="28" t="s">
        <v>431</v>
      </c>
      <c r="D2393" s="28">
        <v>3113602</v>
      </c>
      <c r="E2393" s="28" t="s">
        <v>2540</v>
      </c>
    </row>
    <row r="2394" spans="1:5" x14ac:dyDescent="0.35">
      <c r="A2394" s="28">
        <v>31</v>
      </c>
      <c r="B2394" s="28" t="s">
        <v>2398</v>
      </c>
      <c r="C2394" s="28" t="s">
        <v>431</v>
      </c>
      <c r="D2394" s="28">
        <v>3113701</v>
      </c>
      <c r="E2394" s="28" t="s">
        <v>2541</v>
      </c>
    </row>
    <row r="2395" spans="1:5" x14ac:dyDescent="0.35">
      <c r="A2395" s="28">
        <v>31</v>
      </c>
      <c r="B2395" s="28" t="s">
        <v>2398</v>
      </c>
      <c r="C2395" s="28" t="s">
        <v>431</v>
      </c>
      <c r="D2395" s="28">
        <v>3113800</v>
      </c>
      <c r="E2395" s="28" t="s">
        <v>2542</v>
      </c>
    </row>
    <row r="2396" spans="1:5" x14ac:dyDescent="0.35">
      <c r="A2396" s="28">
        <v>31</v>
      </c>
      <c r="B2396" s="28" t="s">
        <v>2398</v>
      </c>
      <c r="C2396" s="28" t="s">
        <v>431</v>
      </c>
      <c r="D2396" s="28">
        <v>3113909</v>
      </c>
      <c r="E2396" s="28" t="s">
        <v>2543</v>
      </c>
    </row>
    <row r="2397" spans="1:5" x14ac:dyDescent="0.35">
      <c r="A2397" s="28">
        <v>31</v>
      </c>
      <c r="B2397" s="28" t="s">
        <v>2398</v>
      </c>
      <c r="C2397" s="28" t="s">
        <v>431</v>
      </c>
      <c r="D2397" s="28">
        <v>3114006</v>
      </c>
      <c r="E2397" s="28" t="s">
        <v>2544</v>
      </c>
    </row>
    <row r="2398" spans="1:5" x14ac:dyDescent="0.35">
      <c r="A2398" s="28">
        <v>31</v>
      </c>
      <c r="B2398" s="28" t="s">
        <v>2398</v>
      </c>
      <c r="C2398" s="28" t="s">
        <v>431</v>
      </c>
      <c r="D2398" s="28">
        <v>3114105</v>
      </c>
      <c r="E2398" s="28" t="s">
        <v>2545</v>
      </c>
    </row>
    <row r="2399" spans="1:5" x14ac:dyDescent="0.35">
      <c r="A2399" s="28">
        <v>31</v>
      </c>
      <c r="B2399" s="28" t="s">
        <v>2398</v>
      </c>
      <c r="C2399" s="28" t="s">
        <v>431</v>
      </c>
      <c r="D2399" s="28">
        <v>3114204</v>
      </c>
      <c r="E2399" s="28" t="s">
        <v>2546</v>
      </c>
    </row>
    <row r="2400" spans="1:5" x14ac:dyDescent="0.35">
      <c r="A2400" s="28">
        <v>31</v>
      </c>
      <c r="B2400" s="28" t="s">
        <v>2398</v>
      </c>
      <c r="C2400" s="28" t="s">
        <v>431</v>
      </c>
      <c r="D2400" s="28">
        <v>3114303</v>
      </c>
      <c r="E2400" s="28" t="s">
        <v>2547</v>
      </c>
    </row>
    <row r="2401" spans="1:5" x14ac:dyDescent="0.35">
      <c r="A2401" s="28">
        <v>31</v>
      </c>
      <c r="B2401" s="28" t="s">
        <v>2398</v>
      </c>
      <c r="C2401" s="28" t="s">
        <v>431</v>
      </c>
      <c r="D2401" s="28">
        <v>3114402</v>
      </c>
      <c r="E2401" s="28" t="s">
        <v>2548</v>
      </c>
    </row>
    <row r="2402" spans="1:5" x14ac:dyDescent="0.35">
      <c r="A2402" s="28">
        <v>31</v>
      </c>
      <c r="B2402" s="28" t="s">
        <v>2398</v>
      </c>
      <c r="C2402" s="28" t="s">
        <v>431</v>
      </c>
      <c r="D2402" s="28">
        <v>3114501</v>
      </c>
      <c r="E2402" s="28" t="s">
        <v>2549</v>
      </c>
    </row>
    <row r="2403" spans="1:5" x14ac:dyDescent="0.35">
      <c r="A2403" s="28">
        <v>31</v>
      </c>
      <c r="B2403" s="28" t="s">
        <v>2398</v>
      </c>
      <c r="C2403" s="28" t="s">
        <v>431</v>
      </c>
      <c r="D2403" s="28">
        <v>3114550</v>
      </c>
      <c r="E2403" s="28" t="s">
        <v>2550</v>
      </c>
    </row>
    <row r="2404" spans="1:5" x14ac:dyDescent="0.35">
      <c r="A2404" s="28">
        <v>31</v>
      </c>
      <c r="B2404" s="28" t="s">
        <v>2398</v>
      </c>
      <c r="C2404" s="28" t="s">
        <v>431</v>
      </c>
      <c r="D2404" s="28">
        <v>3114600</v>
      </c>
      <c r="E2404" s="28" t="s">
        <v>2551</v>
      </c>
    </row>
    <row r="2405" spans="1:5" x14ac:dyDescent="0.35">
      <c r="A2405" s="28">
        <v>31</v>
      </c>
      <c r="B2405" s="28" t="s">
        <v>2398</v>
      </c>
      <c r="C2405" s="28" t="s">
        <v>431</v>
      </c>
      <c r="D2405" s="28">
        <v>3114709</v>
      </c>
      <c r="E2405" s="28" t="s">
        <v>2552</v>
      </c>
    </row>
    <row r="2406" spans="1:5" x14ac:dyDescent="0.35">
      <c r="A2406" s="28">
        <v>31</v>
      </c>
      <c r="B2406" s="28" t="s">
        <v>2398</v>
      </c>
      <c r="C2406" s="28" t="s">
        <v>431</v>
      </c>
      <c r="D2406" s="28">
        <v>3114808</v>
      </c>
      <c r="E2406" s="28" t="s">
        <v>2553</v>
      </c>
    </row>
    <row r="2407" spans="1:5" x14ac:dyDescent="0.35">
      <c r="A2407" s="28">
        <v>31</v>
      </c>
      <c r="B2407" s="28" t="s">
        <v>2398</v>
      </c>
      <c r="C2407" s="28" t="s">
        <v>431</v>
      </c>
      <c r="D2407" s="28">
        <v>3114907</v>
      </c>
      <c r="E2407" s="28" t="s">
        <v>2554</v>
      </c>
    </row>
    <row r="2408" spans="1:5" x14ac:dyDescent="0.35">
      <c r="A2408" s="28">
        <v>31</v>
      </c>
      <c r="B2408" s="28" t="s">
        <v>2398</v>
      </c>
      <c r="C2408" s="28" t="s">
        <v>431</v>
      </c>
      <c r="D2408" s="28">
        <v>3115003</v>
      </c>
      <c r="E2408" s="28" t="s">
        <v>2555</v>
      </c>
    </row>
    <row r="2409" spans="1:5" x14ac:dyDescent="0.35">
      <c r="A2409" s="28">
        <v>31</v>
      </c>
      <c r="B2409" s="28" t="s">
        <v>2398</v>
      </c>
      <c r="C2409" s="28" t="s">
        <v>431</v>
      </c>
      <c r="D2409" s="28">
        <v>3115102</v>
      </c>
      <c r="E2409" s="28" t="s">
        <v>2556</v>
      </c>
    </row>
    <row r="2410" spans="1:5" x14ac:dyDescent="0.35">
      <c r="A2410" s="28">
        <v>31</v>
      </c>
      <c r="B2410" s="28" t="s">
        <v>2398</v>
      </c>
      <c r="C2410" s="28" t="s">
        <v>431</v>
      </c>
      <c r="D2410" s="28">
        <v>3115201</v>
      </c>
      <c r="E2410" s="28" t="s">
        <v>2557</v>
      </c>
    </row>
    <row r="2411" spans="1:5" x14ac:dyDescent="0.35">
      <c r="A2411" s="28">
        <v>31</v>
      </c>
      <c r="B2411" s="28" t="s">
        <v>2398</v>
      </c>
      <c r="C2411" s="28" t="s">
        <v>431</v>
      </c>
      <c r="D2411" s="28">
        <v>3115300</v>
      </c>
      <c r="E2411" s="28" t="s">
        <v>2558</v>
      </c>
    </row>
    <row r="2412" spans="1:5" x14ac:dyDescent="0.35">
      <c r="A2412" s="28">
        <v>31</v>
      </c>
      <c r="B2412" s="28" t="s">
        <v>2398</v>
      </c>
      <c r="C2412" s="28" t="s">
        <v>431</v>
      </c>
      <c r="D2412" s="28">
        <v>3115359</v>
      </c>
      <c r="E2412" s="28" t="s">
        <v>2559</v>
      </c>
    </row>
    <row r="2413" spans="1:5" x14ac:dyDescent="0.35">
      <c r="A2413" s="28">
        <v>31</v>
      </c>
      <c r="B2413" s="28" t="s">
        <v>2398</v>
      </c>
      <c r="C2413" s="28" t="s">
        <v>431</v>
      </c>
      <c r="D2413" s="28">
        <v>3115409</v>
      </c>
      <c r="E2413" s="28" t="s">
        <v>2560</v>
      </c>
    </row>
    <row r="2414" spans="1:5" x14ac:dyDescent="0.35">
      <c r="A2414" s="28">
        <v>31</v>
      </c>
      <c r="B2414" s="28" t="s">
        <v>2398</v>
      </c>
      <c r="C2414" s="28" t="s">
        <v>431</v>
      </c>
      <c r="D2414" s="28">
        <v>3115458</v>
      </c>
      <c r="E2414" s="28" t="s">
        <v>2561</v>
      </c>
    </row>
    <row r="2415" spans="1:5" x14ac:dyDescent="0.35">
      <c r="A2415" s="28">
        <v>31</v>
      </c>
      <c r="B2415" s="28" t="s">
        <v>2398</v>
      </c>
      <c r="C2415" s="28" t="s">
        <v>431</v>
      </c>
      <c r="D2415" s="28">
        <v>3115474</v>
      </c>
      <c r="E2415" s="28" t="s">
        <v>2562</v>
      </c>
    </row>
    <row r="2416" spans="1:5" x14ac:dyDescent="0.35">
      <c r="A2416" s="28">
        <v>31</v>
      </c>
      <c r="B2416" s="28" t="s">
        <v>2398</v>
      </c>
      <c r="C2416" s="28" t="s">
        <v>431</v>
      </c>
      <c r="D2416" s="28">
        <v>3115508</v>
      </c>
      <c r="E2416" s="28" t="s">
        <v>2563</v>
      </c>
    </row>
    <row r="2417" spans="1:5" x14ac:dyDescent="0.35">
      <c r="A2417" s="28">
        <v>31</v>
      </c>
      <c r="B2417" s="28" t="s">
        <v>2398</v>
      </c>
      <c r="C2417" s="28" t="s">
        <v>431</v>
      </c>
      <c r="D2417" s="28">
        <v>3115607</v>
      </c>
      <c r="E2417" s="28" t="s">
        <v>2564</v>
      </c>
    </row>
    <row r="2418" spans="1:5" x14ac:dyDescent="0.35">
      <c r="A2418" s="28">
        <v>31</v>
      </c>
      <c r="B2418" s="28" t="s">
        <v>2398</v>
      </c>
      <c r="C2418" s="28" t="s">
        <v>431</v>
      </c>
      <c r="D2418" s="28">
        <v>3115706</v>
      </c>
      <c r="E2418" s="28" t="s">
        <v>2565</v>
      </c>
    </row>
    <row r="2419" spans="1:5" x14ac:dyDescent="0.35">
      <c r="A2419" s="28">
        <v>31</v>
      </c>
      <c r="B2419" s="28" t="s">
        <v>2398</v>
      </c>
      <c r="C2419" s="28" t="s">
        <v>431</v>
      </c>
      <c r="D2419" s="28">
        <v>3115805</v>
      </c>
      <c r="E2419" s="28" t="s">
        <v>2566</v>
      </c>
    </row>
    <row r="2420" spans="1:5" x14ac:dyDescent="0.35">
      <c r="A2420" s="28">
        <v>31</v>
      </c>
      <c r="B2420" s="28" t="s">
        <v>2398</v>
      </c>
      <c r="C2420" s="28" t="s">
        <v>431</v>
      </c>
      <c r="D2420" s="28">
        <v>3115904</v>
      </c>
      <c r="E2420" s="28" t="s">
        <v>2567</v>
      </c>
    </row>
    <row r="2421" spans="1:5" x14ac:dyDescent="0.35">
      <c r="A2421" s="28">
        <v>31</v>
      </c>
      <c r="B2421" s="28" t="s">
        <v>2398</v>
      </c>
      <c r="C2421" s="28" t="s">
        <v>431</v>
      </c>
      <c r="D2421" s="28">
        <v>3116001</v>
      </c>
      <c r="E2421" s="28" t="s">
        <v>2568</v>
      </c>
    </row>
    <row r="2422" spans="1:5" x14ac:dyDescent="0.35">
      <c r="A2422" s="28">
        <v>31</v>
      </c>
      <c r="B2422" s="28" t="s">
        <v>2398</v>
      </c>
      <c r="C2422" s="28" t="s">
        <v>431</v>
      </c>
      <c r="D2422" s="28">
        <v>3116100</v>
      </c>
      <c r="E2422" s="28" t="s">
        <v>2569</v>
      </c>
    </row>
    <row r="2423" spans="1:5" x14ac:dyDescent="0.35">
      <c r="A2423" s="28">
        <v>31</v>
      </c>
      <c r="B2423" s="28" t="s">
        <v>2398</v>
      </c>
      <c r="C2423" s="28" t="s">
        <v>431</v>
      </c>
      <c r="D2423" s="28">
        <v>3116159</v>
      </c>
      <c r="E2423" s="28" t="s">
        <v>2570</v>
      </c>
    </row>
    <row r="2424" spans="1:5" x14ac:dyDescent="0.35">
      <c r="A2424" s="28">
        <v>31</v>
      </c>
      <c r="B2424" s="28" t="s">
        <v>2398</v>
      </c>
      <c r="C2424" s="28" t="s">
        <v>431</v>
      </c>
      <c r="D2424" s="28">
        <v>3116209</v>
      </c>
      <c r="E2424" s="28" t="s">
        <v>2571</v>
      </c>
    </row>
    <row r="2425" spans="1:5" x14ac:dyDescent="0.35">
      <c r="A2425" s="28">
        <v>31</v>
      </c>
      <c r="B2425" s="28" t="s">
        <v>2398</v>
      </c>
      <c r="C2425" s="28" t="s">
        <v>431</v>
      </c>
      <c r="D2425" s="28">
        <v>3116308</v>
      </c>
      <c r="E2425" s="28" t="s">
        <v>2572</v>
      </c>
    </row>
    <row r="2426" spans="1:5" x14ac:dyDescent="0.35">
      <c r="A2426" s="28">
        <v>31</v>
      </c>
      <c r="B2426" s="28" t="s">
        <v>2398</v>
      </c>
      <c r="C2426" s="28" t="s">
        <v>431</v>
      </c>
      <c r="D2426" s="28">
        <v>3116407</v>
      </c>
      <c r="E2426" s="28" t="s">
        <v>2573</v>
      </c>
    </row>
    <row r="2427" spans="1:5" x14ac:dyDescent="0.35">
      <c r="A2427" s="28">
        <v>31</v>
      </c>
      <c r="B2427" s="28" t="s">
        <v>2398</v>
      </c>
      <c r="C2427" s="28" t="s">
        <v>431</v>
      </c>
      <c r="D2427" s="28">
        <v>3116506</v>
      </c>
      <c r="E2427" s="28" t="s">
        <v>2574</v>
      </c>
    </row>
    <row r="2428" spans="1:5" x14ac:dyDescent="0.35">
      <c r="A2428" s="28">
        <v>31</v>
      </c>
      <c r="B2428" s="28" t="s">
        <v>2398</v>
      </c>
      <c r="C2428" s="28" t="s">
        <v>431</v>
      </c>
      <c r="D2428" s="28">
        <v>3116605</v>
      </c>
      <c r="E2428" s="28" t="s">
        <v>2575</v>
      </c>
    </row>
    <row r="2429" spans="1:5" x14ac:dyDescent="0.35">
      <c r="A2429" s="28">
        <v>31</v>
      </c>
      <c r="B2429" s="28" t="s">
        <v>2398</v>
      </c>
      <c r="C2429" s="28" t="s">
        <v>431</v>
      </c>
      <c r="D2429" s="28">
        <v>3116704</v>
      </c>
      <c r="E2429" s="28" t="s">
        <v>2576</v>
      </c>
    </row>
    <row r="2430" spans="1:5" x14ac:dyDescent="0.35">
      <c r="A2430" s="28">
        <v>31</v>
      </c>
      <c r="B2430" s="28" t="s">
        <v>2398</v>
      </c>
      <c r="C2430" s="28" t="s">
        <v>431</v>
      </c>
      <c r="D2430" s="28">
        <v>3116803</v>
      </c>
      <c r="E2430" s="28" t="s">
        <v>2577</v>
      </c>
    </row>
    <row r="2431" spans="1:5" x14ac:dyDescent="0.35">
      <c r="A2431" s="28">
        <v>31</v>
      </c>
      <c r="B2431" s="28" t="s">
        <v>2398</v>
      </c>
      <c r="C2431" s="28" t="s">
        <v>431</v>
      </c>
      <c r="D2431" s="28">
        <v>3116902</v>
      </c>
      <c r="E2431" s="28" t="s">
        <v>2578</v>
      </c>
    </row>
    <row r="2432" spans="1:5" x14ac:dyDescent="0.35">
      <c r="A2432" s="28">
        <v>31</v>
      </c>
      <c r="B2432" s="28" t="s">
        <v>2398</v>
      </c>
      <c r="C2432" s="28" t="s">
        <v>431</v>
      </c>
      <c r="D2432" s="28">
        <v>3117009</v>
      </c>
      <c r="E2432" s="28" t="s">
        <v>2579</v>
      </c>
    </row>
    <row r="2433" spans="1:5" x14ac:dyDescent="0.35">
      <c r="A2433" s="28">
        <v>31</v>
      </c>
      <c r="B2433" s="28" t="s">
        <v>2398</v>
      </c>
      <c r="C2433" s="28" t="s">
        <v>431</v>
      </c>
      <c r="D2433" s="28">
        <v>3117108</v>
      </c>
      <c r="E2433" s="28" t="s">
        <v>2580</v>
      </c>
    </row>
    <row r="2434" spans="1:5" x14ac:dyDescent="0.35">
      <c r="A2434" s="28">
        <v>31</v>
      </c>
      <c r="B2434" s="28" t="s">
        <v>2398</v>
      </c>
      <c r="C2434" s="28" t="s">
        <v>431</v>
      </c>
      <c r="D2434" s="28">
        <v>3117207</v>
      </c>
      <c r="E2434" s="28" t="s">
        <v>2581</v>
      </c>
    </row>
    <row r="2435" spans="1:5" x14ac:dyDescent="0.35">
      <c r="A2435" s="28">
        <v>31</v>
      </c>
      <c r="B2435" s="28" t="s">
        <v>2398</v>
      </c>
      <c r="C2435" s="28" t="s">
        <v>431</v>
      </c>
      <c r="D2435" s="28">
        <v>3117306</v>
      </c>
      <c r="E2435" s="28" t="s">
        <v>2582</v>
      </c>
    </row>
    <row r="2436" spans="1:5" x14ac:dyDescent="0.35">
      <c r="A2436" s="28">
        <v>31</v>
      </c>
      <c r="B2436" s="28" t="s">
        <v>2398</v>
      </c>
      <c r="C2436" s="28" t="s">
        <v>431</v>
      </c>
      <c r="D2436" s="28">
        <v>3117405</v>
      </c>
      <c r="E2436" s="28" t="s">
        <v>2583</v>
      </c>
    </row>
    <row r="2437" spans="1:5" x14ac:dyDescent="0.35">
      <c r="A2437" s="28">
        <v>31</v>
      </c>
      <c r="B2437" s="28" t="s">
        <v>2398</v>
      </c>
      <c r="C2437" s="28" t="s">
        <v>431</v>
      </c>
      <c r="D2437" s="28">
        <v>3117504</v>
      </c>
      <c r="E2437" s="28" t="s">
        <v>2584</v>
      </c>
    </row>
    <row r="2438" spans="1:5" x14ac:dyDescent="0.35">
      <c r="A2438" s="28">
        <v>31</v>
      </c>
      <c r="B2438" s="28" t="s">
        <v>2398</v>
      </c>
      <c r="C2438" s="28" t="s">
        <v>431</v>
      </c>
      <c r="D2438" s="28">
        <v>3117603</v>
      </c>
      <c r="E2438" s="28" t="s">
        <v>2585</v>
      </c>
    </row>
    <row r="2439" spans="1:5" x14ac:dyDescent="0.35">
      <c r="A2439" s="28">
        <v>31</v>
      </c>
      <c r="B2439" s="28" t="s">
        <v>2398</v>
      </c>
      <c r="C2439" s="28" t="s">
        <v>431</v>
      </c>
      <c r="D2439" s="28">
        <v>3117702</v>
      </c>
      <c r="E2439" s="28" t="s">
        <v>2586</v>
      </c>
    </row>
    <row r="2440" spans="1:5" x14ac:dyDescent="0.35">
      <c r="A2440" s="28">
        <v>31</v>
      </c>
      <c r="B2440" s="28" t="s">
        <v>2398</v>
      </c>
      <c r="C2440" s="28" t="s">
        <v>431</v>
      </c>
      <c r="D2440" s="28">
        <v>3117801</v>
      </c>
      <c r="E2440" s="28" t="s">
        <v>2587</v>
      </c>
    </row>
    <row r="2441" spans="1:5" x14ac:dyDescent="0.35">
      <c r="A2441" s="28">
        <v>31</v>
      </c>
      <c r="B2441" s="28" t="s">
        <v>2398</v>
      </c>
      <c r="C2441" s="28" t="s">
        <v>431</v>
      </c>
      <c r="D2441" s="28">
        <v>3117836</v>
      </c>
      <c r="E2441" s="28" t="s">
        <v>2588</v>
      </c>
    </row>
    <row r="2442" spans="1:5" x14ac:dyDescent="0.35">
      <c r="A2442" s="28">
        <v>31</v>
      </c>
      <c r="B2442" s="28" t="s">
        <v>2398</v>
      </c>
      <c r="C2442" s="28" t="s">
        <v>431</v>
      </c>
      <c r="D2442" s="28">
        <v>3117876</v>
      </c>
      <c r="E2442" s="28" t="s">
        <v>2589</v>
      </c>
    </row>
    <row r="2443" spans="1:5" x14ac:dyDescent="0.35">
      <c r="A2443" s="28">
        <v>31</v>
      </c>
      <c r="B2443" s="28" t="s">
        <v>2398</v>
      </c>
      <c r="C2443" s="28" t="s">
        <v>431</v>
      </c>
      <c r="D2443" s="28">
        <v>3117900</v>
      </c>
      <c r="E2443" s="28" t="s">
        <v>2590</v>
      </c>
    </row>
    <row r="2444" spans="1:5" x14ac:dyDescent="0.35">
      <c r="A2444" s="28">
        <v>31</v>
      </c>
      <c r="B2444" s="28" t="s">
        <v>2398</v>
      </c>
      <c r="C2444" s="28" t="s">
        <v>431</v>
      </c>
      <c r="D2444" s="28">
        <v>3118007</v>
      </c>
      <c r="E2444" s="28" t="s">
        <v>2591</v>
      </c>
    </row>
    <row r="2445" spans="1:5" x14ac:dyDescent="0.35">
      <c r="A2445" s="28">
        <v>31</v>
      </c>
      <c r="B2445" s="28" t="s">
        <v>2398</v>
      </c>
      <c r="C2445" s="28" t="s">
        <v>431</v>
      </c>
      <c r="D2445" s="28">
        <v>3118106</v>
      </c>
      <c r="E2445" s="28" t="s">
        <v>2592</v>
      </c>
    </row>
    <row r="2446" spans="1:5" x14ac:dyDescent="0.35">
      <c r="A2446" s="28">
        <v>31</v>
      </c>
      <c r="B2446" s="28" t="s">
        <v>2398</v>
      </c>
      <c r="C2446" s="28" t="s">
        <v>431</v>
      </c>
      <c r="D2446" s="28">
        <v>3118205</v>
      </c>
      <c r="E2446" s="28" t="s">
        <v>2593</v>
      </c>
    </row>
    <row r="2447" spans="1:5" x14ac:dyDescent="0.35">
      <c r="A2447" s="28">
        <v>31</v>
      </c>
      <c r="B2447" s="28" t="s">
        <v>2398</v>
      </c>
      <c r="C2447" s="28" t="s">
        <v>431</v>
      </c>
      <c r="D2447" s="28">
        <v>3118304</v>
      </c>
      <c r="E2447" s="28" t="s">
        <v>2594</v>
      </c>
    </row>
    <row r="2448" spans="1:5" x14ac:dyDescent="0.35">
      <c r="A2448" s="28">
        <v>31</v>
      </c>
      <c r="B2448" s="28" t="s">
        <v>2398</v>
      </c>
      <c r="C2448" s="28" t="s">
        <v>431</v>
      </c>
      <c r="D2448" s="28">
        <v>3118403</v>
      </c>
      <c r="E2448" s="28" t="s">
        <v>2595</v>
      </c>
    </row>
    <row r="2449" spans="1:5" x14ac:dyDescent="0.35">
      <c r="A2449" s="28">
        <v>31</v>
      </c>
      <c r="B2449" s="28" t="s">
        <v>2398</v>
      </c>
      <c r="C2449" s="28" t="s">
        <v>431</v>
      </c>
      <c r="D2449" s="28">
        <v>3118502</v>
      </c>
      <c r="E2449" s="28" t="s">
        <v>2596</v>
      </c>
    </row>
    <row r="2450" spans="1:5" x14ac:dyDescent="0.35">
      <c r="A2450" s="28">
        <v>31</v>
      </c>
      <c r="B2450" s="28" t="s">
        <v>2398</v>
      </c>
      <c r="C2450" s="28" t="s">
        <v>431</v>
      </c>
      <c r="D2450" s="28">
        <v>3118601</v>
      </c>
      <c r="E2450" s="28" t="s">
        <v>2597</v>
      </c>
    </row>
    <row r="2451" spans="1:5" x14ac:dyDescent="0.35">
      <c r="A2451" s="28">
        <v>31</v>
      </c>
      <c r="B2451" s="28" t="s">
        <v>2398</v>
      </c>
      <c r="C2451" s="28" t="s">
        <v>431</v>
      </c>
      <c r="D2451" s="28">
        <v>3118700</v>
      </c>
      <c r="E2451" s="28" t="s">
        <v>2598</v>
      </c>
    </row>
    <row r="2452" spans="1:5" x14ac:dyDescent="0.35">
      <c r="A2452" s="28">
        <v>31</v>
      </c>
      <c r="B2452" s="28" t="s">
        <v>2398</v>
      </c>
      <c r="C2452" s="28" t="s">
        <v>431</v>
      </c>
      <c r="D2452" s="28">
        <v>3118809</v>
      </c>
      <c r="E2452" s="28" t="s">
        <v>2599</v>
      </c>
    </row>
    <row r="2453" spans="1:5" x14ac:dyDescent="0.35">
      <c r="A2453" s="28">
        <v>31</v>
      </c>
      <c r="B2453" s="28" t="s">
        <v>2398</v>
      </c>
      <c r="C2453" s="28" t="s">
        <v>431</v>
      </c>
      <c r="D2453" s="28">
        <v>3118908</v>
      </c>
      <c r="E2453" s="28" t="s">
        <v>2600</v>
      </c>
    </row>
    <row r="2454" spans="1:5" x14ac:dyDescent="0.35">
      <c r="A2454" s="28">
        <v>31</v>
      </c>
      <c r="B2454" s="28" t="s">
        <v>2398</v>
      </c>
      <c r="C2454" s="28" t="s">
        <v>431</v>
      </c>
      <c r="D2454" s="28">
        <v>3119005</v>
      </c>
      <c r="E2454" s="28" t="s">
        <v>2601</v>
      </c>
    </row>
    <row r="2455" spans="1:5" x14ac:dyDescent="0.35">
      <c r="A2455" s="28">
        <v>31</v>
      </c>
      <c r="B2455" s="28" t="s">
        <v>2398</v>
      </c>
      <c r="C2455" s="28" t="s">
        <v>431</v>
      </c>
      <c r="D2455" s="28">
        <v>3119104</v>
      </c>
      <c r="E2455" s="28" t="s">
        <v>2602</v>
      </c>
    </row>
    <row r="2456" spans="1:5" x14ac:dyDescent="0.35">
      <c r="A2456" s="28">
        <v>31</v>
      </c>
      <c r="B2456" s="28" t="s">
        <v>2398</v>
      </c>
      <c r="C2456" s="28" t="s">
        <v>431</v>
      </c>
      <c r="D2456" s="28">
        <v>3119203</v>
      </c>
      <c r="E2456" s="28" t="s">
        <v>2603</v>
      </c>
    </row>
    <row r="2457" spans="1:5" x14ac:dyDescent="0.35">
      <c r="A2457" s="28">
        <v>31</v>
      </c>
      <c r="B2457" s="28" t="s">
        <v>2398</v>
      </c>
      <c r="C2457" s="28" t="s">
        <v>431</v>
      </c>
      <c r="D2457" s="28">
        <v>3119302</v>
      </c>
      <c r="E2457" s="28" t="s">
        <v>2604</v>
      </c>
    </row>
    <row r="2458" spans="1:5" x14ac:dyDescent="0.35">
      <c r="A2458" s="28">
        <v>31</v>
      </c>
      <c r="B2458" s="28" t="s">
        <v>2398</v>
      </c>
      <c r="C2458" s="28" t="s">
        <v>431</v>
      </c>
      <c r="D2458" s="28">
        <v>3119401</v>
      </c>
      <c r="E2458" s="28" t="s">
        <v>2605</v>
      </c>
    </row>
    <row r="2459" spans="1:5" x14ac:dyDescent="0.35">
      <c r="A2459" s="28">
        <v>31</v>
      </c>
      <c r="B2459" s="28" t="s">
        <v>2398</v>
      </c>
      <c r="C2459" s="28" t="s">
        <v>431</v>
      </c>
      <c r="D2459" s="28">
        <v>3119500</v>
      </c>
      <c r="E2459" s="28" t="s">
        <v>2606</v>
      </c>
    </row>
    <row r="2460" spans="1:5" x14ac:dyDescent="0.35">
      <c r="A2460" s="28">
        <v>31</v>
      </c>
      <c r="B2460" s="28" t="s">
        <v>2398</v>
      </c>
      <c r="C2460" s="28" t="s">
        <v>431</v>
      </c>
      <c r="D2460" s="28">
        <v>3119609</v>
      </c>
      <c r="E2460" s="28" t="s">
        <v>2607</v>
      </c>
    </row>
    <row r="2461" spans="1:5" x14ac:dyDescent="0.35">
      <c r="A2461" s="28">
        <v>31</v>
      </c>
      <c r="B2461" s="28" t="s">
        <v>2398</v>
      </c>
      <c r="C2461" s="28" t="s">
        <v>431</v>
      </c>
      <c r="D2461" s="28">
        <v>3119708</v>
      </c>
      <c r="E2461" s="28" t="s">
        <v>2608</v>
      </c>
    </row>
    <row r="2462" spans="1:5" x14ac:dyDescent="0.35">
      <c r="A2462" s="28">
        <v>31</v>
      </c>
      <c r="B2462" s="28" t="s">
        <v>2398</v>
      </c>
      <c r="C2462" s="28" t="s">
        <v>431</v>
      </c>
      <c r="D2462" s="28">
        <v>3119807</v>
      </c>
      <c r="E2462" s="28" t="s">
        <v>2609</v>
      </c>
    </row>
    <row r="2463" spans="1:5" x14ac:dyDescent="0.35">
      <c r="A2463" s="28">
        <v>31</v>
      </c>
      <c r="B2463" s="28" t="s">
        <v>2398</v>
      </c>
      <c r="C2463" s="28" t="s">
        <v>431</v>
      </c>
      <c r="D2463" s="28">
        <v>3119906</v>
      </c>
      <c r="E2463" s="28" t="s">
        <v>2610</v>
      </c>
    </row>
    <row r="2464" spans="1:5" x14ac:dyDescent="0.35">
      <c r="A2464" s="28">
        <v>31</v>
      </c>
      <c r="B2464" s="28" t="s">
        <v>2398</v>
      </c>
      <c r="C2464" s="28" t="s">
        <v>431</v>
      </c>
      <c r="D2464" s="28">
        <v>3119955</v>
      </c>
      <c r="E2464" s="28" t="s">
        <v>2611</v>
      </c>
    </row>
    <row r="2465" spans="1:5" x14ac:dyDescent="0.35">
      <c r="A2465" s="28">
        <v>31</v>
      </c>
      <c r="B2465" s="28" t="s">
        <v>2398</v>
      </c>
      <c r="C2465" s="28" t="s">
        <v>431</v>
      </c>
      <c r="D2465" s="28">
        <v>3120003</v>
      </c>
      <c r="E2465" s="28" t="s">
        <v>2612</v>
      </c>
    </row>
    <row r="2466" spans="1:5" x14ac:dyDescent="0.35">
      <c r="A2466" s="28">
        <v>31</v>
      </c>
      <c r="B2466" s="28" t="s">
        <v>2398</v>
      </c>
      <c r="C2466" s="28" t="s">
        <v>431</v>
      </c>
      <c r="D2466" s="28">
        <v>3120102</v>
      </c>
      <c r="E2466" s="28" t="s">
        <v>2613</v>
      </c>
    </row>
    <row r="2467" spans="1:5" x14ac:dyDescent="0.35">
      <c r="A2467" s="28">
        <v>31</v>
      </c>
      <c r="B2467" s="28" t="s">
        <v>2398</v>
      </c>
      <c r="C2467" s="28" t="s">
        <v>431</v>
      </c>
      <c r="D2467" s="28">
        <v>3120151</v>
      </c>
      <c r="E2467" s="28" t="s">
        <v>2614</v>
      </c>
    </row>
    <row r="2468" spans="1:5" x14ac:dyDescent="0.35">
      <c r="A2468" s="28">
        <v>31</v>
      </c>
      <c r="B2468" s="28" t="s">
        <v>2398</v>
      </c>
      <c r="C2468" s="28" t="s">
        <v>431</v>
      </c>
      <c r="D2468" s="28">
        <v>3120201</v>
      </c>
      <c r="E2468" s="28" t="s">
        <v>2615</v>
      </c>
    </row>
    <row r="2469" spans="1:5" x14ac:dyDescent="0.35">
      <c r="A2469" s="28">
        <v>31</v>
      </c>
      <c r="B2469" s="28" t="s">
        <v>2398</v>
      </c>
      <c r="C2469" s="28" t="s">
        <v>431</v>
      </c>
      <c r="D2469" s="28">
        <v>3120300</v>
      </c>
      <c r="E2469" s="28" t="s">
        <v>2616</v>
      </c>
    </row>
    <row r="2470" spans="1:5" x14ac:dyDescent="0.35">
      <c r="A2470" s="28">
        <v>31</v>
      </c>
      <c r="B2470" s="28" t="s">
        <v>2398</v>
      </c>
      <c r="C2470" s="28" t="s">
        <v>431</v>
      </c>
      <c r="D2470" s="28">
        <v>3120409</v>
      </c>
      <c r="E2470" s="28" t="s">
        <v>2617</v>
      </c>
    </row>
    <row r="2471" spans="1:5" x14ac:dyDescent="0.35">
      <c r="A2471" s="28">
        <v>31</v>
      </c>
      <c r="B2471" s="28" t="s">
        <v>2398</v>
      </c>
      <c r="C2471" s="28" t="s">
        <v>431</v>
      </c>
      <c r="D2471" s="28">
        <v>3120508</v>
      </c>
      <c r="E2471" s="28" t="s">
        <v>2618</v>
      </c>
    </row>
    <row r="2472" spans="1:5" x14ac:dyDescent="0.35">
      <c r="A2472" s="28">
        <v>31</v>
      </c>
      <c r="B2472" s="28" t="s">
        <v>2398</v>
      </c>
      <c r="C2472" s="28" t="s">
        <v>431</v>
      </c>
      <c r="D2472" s="28">
        <v>3120607</v>
      </c>
      <c r="E2472" s="28" t="s">
        <v>2619</v>
      </c>
    </row>
    <row r="2473" spans="1:5" x14ac:dyDescent="0.35">
      <c r="A2473" s="28">
        <v>31</v>
      </c>
      <c r="B2473" s="28" t="s">
        <v>2398</v>
      </c>
      <c r="C2473" s="28" t="s">
        <v>431</v>
      </c>
      <c r="D2473" s="28">
        <v>3120706</v>
      </c>
      <c r="E2473" s="28" t="s">
        <v>2620</v>
      </c>
    </row>
    <row r="2474" spans="1:5" x14ac:dyDescent="0.35">
      <c r="A2474" s="28">
        <v>31</v>
      </c>
      <c r="B2474" s="28" t="s">
        <v>2398</v>
      </c>
      <c r="C2474" s="28" t="s">
        <v>431</v>
      </c>
      <c r="D2474" s="28">
        <v>3120805</v>
      </c>
      <c r="E2474" s="28" t="s">
        <v>2621</v>
      </c>
    </row>
    <row r="2475" spans="1:5" x14ac:dyDescent="0.35">
      <c r="A2475" s="28">
        <v>31</v>
      </c>
      <c r="B2475" s="28" t="s">
        <v>2398</v>
      </c>
      <c r="C2475" s="28" t="s">
        <v>431</v>
      </c>
      <c r="D2475" s="28">
        <v>3120839</v>
      </c>
      <c r="E2475" s="28" t="s">
        <v>2622</v>
      </c>
    </row>
    <row r="2476" spans="1:5" x14ac:dyDescent="0.35">
      <c r="A2476" s="28">
        <v>31</v>
      </c>
      <c r="B2476" s="28" t="s">
        <v>2398</v>
      </c>
      <c r="C2476" s="28" t="s">
        <v>431</v>
      </c>
      <c r="D2476" s="28">
        <v>3120870</v>
      </c>
      <c r="E2476" s="28" t="s">
        <v>2623</v>
      </c>
    </row>
    <row r="2477" spans="1:5" x14ac:dyDescent="0.35">
      <c r="A2477" s="28">
        <v>31</v>
      </c>
      <c r="B2477" s="28" t="s">
        <v>2398</v>
      </c>
      <c r="C2477" s="28" t="s">
        <v>431</v>
      </c>
      <c r="D2477" s="28">
        <v>3120904</v>
      </c>
      <c r="E2477" s="28" t="s">
        <v>2624</v>
      </c>
    </row>
    <row r="2478" spans="1:5" x14ac:dyDescent="0.35">
      <c r="A2478" s="28">
        <v>31</v>
      </c>
      <c r="B2478" s="28" t="s">
        <v>2398</v>
      </c>
      <c r="C2478" s="28" t="s">
        <v>431</v>
      </c>
      <c r="D2478" s="28">
        <v>3121001</v>
      </c>
      <c r="E2478" s="28" t="s">
        <v>2625</v>
      </c>
    </row>
    <row r="2479" spans="1:5" x14ac:dyDescent="0.35">
      <c r="A2479" s="28">
        <v>31</v>
      </c>
      <c r="B2479" s="28" t="s">
        <v>2398</v>
      </c>
      <c r="C2479" s="28" t="s">
        <v>431</v>
      </c>
      <c r="D2479" s="28">
        <v>3121100</v>
      </c>
      <c r="E2479" s="28" t="s">
        <v>2626</v>
      </c>
    </row>
    <row r="2480" spans="1:5" x14ac:dyDescent="0.35">
      <c r="A2480" s="28">
        <v>31</v>
      </c>
      <c r="B2480" s="28" t="s">
        <v>2398</v>
      </c>
      <c r="C2480" s="28" t="s">
        <v>431</v>
      </c>
      <c r="D2480" s="28">
        <v>3121209</v>
      </c>
      <c r="E2480" s="28" t="s">
        <v>2627</v>
      </c>
    </row>
    <row r="2481" spans="1:5" x14ac:dyDescent="0.35">
      <c r="A2481" s="28">
        <v>31</v>
      </c>
      <c r="B2481" s="28" t="s">
        <v>2398</v>
      </c>
      <c r="C2481" s="28" t="s">
        <v>431</v>
      </c>
      <c r="D2481" s="28">
        <v>3121258</v>
      </c>
      <c r="E2481" s="28" t="s">
        <v>2628</v>
      </c>
    </row>
    <row r="2482" spans="1:5" x14ac:dyDescent="0.35">
      <c r="A2482" s="28">
        <v>31</v>
      </c>
      <c r="B2482" s="28" t="s">
        <v>2398</v>
      </c>
      <c r="C2482" s="28" t="s">
        <v>431</v>
      </c>
      <c r="D2482" s="28">
        <v>3121308</v>
      </c>
      <c r="E2482" s="28" t="s">
        <v>2629</v>
      </c>
    </row>
    <row r="2483" spans="1:5" x14ac:dyDescent="0.35">
      <c r="A2483" s="28">
        <v>31</v>
      </c>
      <c r="B2483" s="28" t="s">
        <v>2398</v>
      </c>
      <c r="C2483" s="28" t="s">
        <v>431</v>
      </c>
      <c r="D2483" s="28">
        <v>3121407</v>
      </c>
      <c r="E2483" s="28" t="s">
        <v>2630</v>
      </c>
    </row>
    <row r="2484" spans="1:5" x14ac:dyDescent="0.35">
      <c r="A2484" s="28">
        <v>31</v>
      </c>
      <c r="B2484" s="28" t="s">
        <v>2398</v>
      </c>
      <c r="C2484" s="28" t="s">
        <v>431</v>
      </c>
      <c r="D2484" s="28">
        <v>3121506</v>
      </c>
      <c r="E2484" s="28" t="s">
        <v>2631</v>
      </c>
    </row>
    <row r="2485" spans="1:5" x14ac:dyDescent="0.35">
      <c r="A2485" s="28">
        <v>31</v>
      </c>
      <c r="B2485" s="28" t="s">
        <v>2398</v>
      </c>
      <c r="C2485" s="28" t="s">
        <v>431</v>
      </c>
      <c r="D2485" s="28">
        <v>3121605</v>
      </c>
      <c r="E2485" s="28" t="s">
        <v>2632</v>
      </c>
    </row>
    <row r="2486" spans="1:5" x14ac:dyDescent="0.35">
      <c r="A2486" s="28">
        <v>31</v>
      </c>
      <c r="B2486" s="28" t="s">
        <v>2398</v>
      </c>
      <c r="C2486" s="28" t="s">
        <v>431</v>
      </c>
      <c r="D2486" s="28">
        <v>3121704</v>
      </c>
      <c r="E2486" s="28" t="s">
        <v>2633</v>
      </c>
    </row>
    <row r="2487" spans="1:5" x14ac:dyDescent="0.35">
      <c r="A2487" s="28">
        <v>31</v>
      </c>
      <c r="B2487" s="28" t="s">
        <v>2398</v>
      </c>
      <c r="C2487" s="28" t="s">
        <v>431</v>
      </c>
      <c r="D2487" s="28">
        <v>3121803</v>
      </c>
      <c r="E2487" s="28" t="s">
        <v>2634</v>
      </c>
    </row>
    <row r="2488" spans="1:5" x14ac:dyDescent="0.35">
      <c r="A2488" s="28">
        <v>31</v>
      </c>
      <c r="B2488" s="28" t="s">
        <v>2398</v>
      </c>
      <c r="C2488" s="28" t="s">
        <v>431</v>
      </c>
      <c r="D2488" s="28">
        <v>3121902</v>
      </c>
      <c r="E2488" s="28" t="s">
        <v>2635</v>
      </c>
    </row>
    <row r="2489" spans="1:5" x14ac:dyDescent="0.35">
      <c r="A2489" s="28">
        <v>31</v>
      </c>
      <c r="B2489" s="28" t="s">
        <v>2398</v>
      </c>
      <c r="C2489" s="28" t="s">
        <v>431</v>
      </c>
      <c r="D2489" s="28">
        <v>3122009</v>
      </c>
      <c r="E2489" s="28" t="s">
        <v>2636</v>
      </c>
    </row>
    <row r="2490" spans="1:5" x14ac:dyDescent="0.35">
      <c r="A2490" s="28">
        <v>31</v>
      </c>
      <c r="B2490" s="28" t="s">
        <v>2398</v>
      </c>
      <c r="C2490" s="28" t="s">
        <v>431</v>
      </c>
      <c r="D2490" s="28">
        <v>3122108</v>
      </c>
      <c r="E2490" s="28" t="s">
        <v>2637</v>
      </c>
    </row>
    <row r="2491" spans="1:5" x14ac:dyDescent="0.35">
      <c r="A2491" s="28">
        <v>31</v>
      </c>
      <c r="B2491" s="28" t="s">
        <v>2398</v>
      </c>
      <c r="C2491" s="28" t="s">
        <v>431</v>
      </c>
      <c r="D2491" s="28">
        <v>3122207</v>
      </c>
      <c r="E2491" s="28" t="s">
        <v>2638</v>
      </c>
    </row>
    <row r="2492" spans="1:5" x14ac:dyDescent="0.35">
      <c r="A2492" s="28">
        <v>31</v>
      </c>
      <c r="B2492" s="28" t="s">
        <v>2398</v>
      </c>
      <c r="C2492" s="28" t="s">
        <v>431</v>
      </c>
      <c r="D2492" s="28">
        <v>3122306</v>
      </c>
      <c r="E2492" s="28" t="s">
        <v>2639</v>
      </c>
    </row>
    <row r="2493" spans="1:5" x14ac:dyDescent="0.35">
      <c r="A2493" s="28">
        <v>31</v>
      </c>
      <c r="B2493" s="28" t="s">
        <v>2398</v>
      </c>
      <c r="C2493" s="28" t="s">
        <v>431</v>
      </c>
      <c r="D2493" s="28">
        <v>3122355</v>
      </c>
      <c r="E2493" s="28" t="s">
        <v>2640</v>
      </c>
    </row>
    <row r="2494" spans="1:5" x14ac:dyDescent="0.35">
      <c r="A2494" s="28">
        <v>31</v>
      </c>
      <c r="B2494" s="28" t="s">
        <v>2398</v>
      </c>
      <c r="C2494" s="28" t="s">
        <v>431</v>
      </c>
      <c r="D2494" s="28">
        <v>3122405</v>
      </c>
      <c r="E2494" s="28" t="s">
        <v>2641</v>
      </c>
    </row>
    <row r="2495" spans="1:5" x14ac:dyDescent="0.35">
      <c r="A2495" s="28">
        <v>31</v>
      </c>
      <c r="B2495" s="28" t="s">
        <v>2398</v>
      </c>
      <c r="C2495" s="28" t="s">
        <v>431</v>
      </c>
      <c r="D2495" s="28">
        <v>3122454</v>
      </c>
      <c r="E2495" s="28" t="s">
        <v>2642</v>
      </c>
    </row>
    <row r="2496" spans="1:5" x14ac:dyDescent="0.35">
      <c r="A2496" s="28">
        <v>31</v>
      </c>
      <c r="B2496" s="28" t="s">
        <v>2398</v>
      </c>
      <c r="C2496" s="28" t="s">
        <v>431</v>
      </c>
      <c r="D2496" s="28">
        <v>3122470</v>
      </c>
      <c r="E2496" s="28" t="s">
        <v>2643</v>
      </c>
    </row>
    <row r="2497" spans="1:5" x14ac:dyDescent="0.35">
      <c r="A2497" s="28">
        <v>31</v>
      </c>
      <c r="B2497" s="28" t="s">
        <v>2398</v>
      </c>
      <c r="C2497" s="28" t="s">
        <v>431</v>
      </c>
      <c r="D2497" s="28">
        <v>3122504</v>
      </c>
      <c r="E2497" s="28" t="s">
        <v>2644</v>
      </c>
    </row>
    <row r="2498" spans="1:5" x14ac:dyDescent="0.35">
      <c r="A2498" s="28">
        <v>31</v>
      </c>
      <c r="B2498" s="28" t="s">
        <v>2398</v>
      </c>
      <c r="C2498" s="28" t="s">
        <v>431</v>
      </c>
      <c r="D2498" s="28">
        <v>3122603</v>
      </c>
      <c r="E2498" s="28" t="s">
        <v>2645</v>
      </c>
    </row>
    <row r="2499" spans="1:5" x14ac:dyDescent="0.35">
      <c r="A2499" s="28">
        <v>31</v>
      </c>
      <c r="B2499" s="28" t="s">
        <v>2398</v>
      </c>
      <c r="C2499" s="28" t="s">
        <v>431</v>
      </c>
      <c r="D2499" s="28">
        <v>3122702</v>
      </c>
      <c r="E2499" s="28" t="s">
        <v>2646</v>
      </c>
    </row>
    <row r="2500" spans="1:5" x14ac:dyDescent="0.35">
      <c r="A2500" s="28">
        <v>31</v>
      </c>
      <c r="B2500" s="28" t="s">
        <v>2398</v>
      </c>
      <c r="C2500" s="28" t="s">
        <v>431</v>
      </c>
      <c r="D2500" s="28">
        <v>3122801</v>
      </c>
      <c r="E2500" s="28" t="s">
        <v>2647</v>
      </c>
    </row>
    <row r="2501" spans="1:5" x14ac:dyDescent="0.35">
      <c r="A2501" s="28">
        <v>31</v>
      </c>
      <c r="B2501" s="28" t="s">
        <v>2398</v>
      </c>
      <c r="C2501" s="28" t="s">
        <v>431</v>
      </c>
      <c r="D2501" s="28">
        <v>3122900</v>
      </c>
      <c r="E2501" s="28" t="s">
        <v>2648</v>
      </c>
    </row>
    <row r="2502" spans="1:5" x14ac:dyDescent="0.35">
      <c r="A2502" s="28">
        <v>31</v>
      </c>
      <c r="B2502" s="28" t="s">
        <v>2398</v>
      </c>
      <c r="C2502" s="28" t="s">
        <v>431</v>
      </c>
      <c r="D2502" s="28">
        <v>3123007</v>
      </c>
      <c r="E2502" s="28" t="s">
        <v>2649</v>
      </c>
    </row>
    <row r="2503" spans="1:5" x14ac:dyDescent="0.35">
      <c r="A2503" s="28">
        <v>31</v>
      </c>
      <c r="B2503" s="28" t="s">
        <v>2398</v>
      </c>
      <c r="C2503" s="28" t="s">
        <v>431</v>
      </c>
      <c r="D2503" s="28">
        <v>3123106</v>
      </c>
      <c r="E2503" s="28" t="s">
        <v>2650</v>
      </c>
    </row>
    <row r="2504" spans="1:5" x14ac:dyDescent="0.35">
      <c r="A2504" s="28">
        <v>31</v>
      </c>
      <c r="B2504" s="28" t="s">
        <v>2398</v>
      </c>
      <c r="C2504" s="28" t="s">
        <v>431</v>
      </c>
      <c r="D2504" s="28">
        <v>3123205</v>
      </c>
      <c r="E2504" s="28" t="s">
        <v>2651</v>
      </c>
    </row>
    <row r="2505" spans="1:5" x14ac:dyDescent="0.35">
      <c r="A2505" s="28">
        <v>31</v>
      </c>
      <c r="B2505" s="28" t="s">
        <v>2398</v>
      </c>
      <c r="C2505" s="28" t="s">
        <v>431</v>
      </c>
      <c r="D2505" s="28">
        <v>3123304</v>
      </c>
      <c r="E2505" s="28" t="s">
        <v>2652</v>
      </c>
    </row>
    <row r="2506" spans="1:5" x14ac:dyDescent="0.35">
      <c r="A2506" s="28">
        <v>31</v>
      </c>
      <c r="B2506" s="28" t="s">
        <v>2398</v>
      </c>
      <c r="C2506" s="28" t="s">
        <v>431</v>
      </c>
      <c r="D2506" s="28">
        <v>3123403</v>
      </c>
      <c r="E2506" s="28" t="s">
        <v>2653</v>
      </c>
    </row>
    <row r="2507" spans="1:5" x14ac:dyDescent="0.35">
      <c r="A2507" s="28">
        <v>31</v>
      </c>
      <c r="B2507" s="28" t="s">
        <v>2398</v>
      </c>
      <c r="C2507" s="28" t="s">
        <v>431</v>
      </c>
      <c r="D2507" s="28">
        <v>3123502</v>
      </c>
      <c r="E2507" s="28" t="s">
        <v>2654</v>
      </c>
    </row>
    <row r="2508" spans="1:5" x14ac:dyDescent="0.35">
      <c r="A2508" s="28">
        <v>31</v>
      </c>
      <c r="B2508" s="28" t="s">
        <v>2398</v>
      </c>
      <c r="C2508" s="28" t="s">
        <v>431</v>
      </c>
      <c r="D2508" s="28">
        <v>3123528</v>
      </c>
      <c r="E2508" s="28" t="s">
        <v>2655</v>
      </c>
    </row>
    <row r="2509" spans="1:5" x14ac:dyDescent="0.35">
      <c r="A2509" s="28">
        <v>31</v>
      </c>
      <c r="B2509" s="28" t="s">
        <v>2398</v>
      </c>
      <c r="C2509" s="28" t="s">
        <v>431</v>
      </c>
      <c r="D2509" s="28">
        <v>3123601</v>
      </c>
      <c r="E2509" s="28" t="s">
        <v>2656</v>
      </c>
    </row>
    <row r="2510" spans="1:5" x14ac:dyDescent="0.35">
      <c r="A2510" s="28">
        <v>31</v>
      </c>
      <c r="B2510" s="28" t="s">
        <v>2398</v>
      </c>
      <c r="C2510" s="28" t="s">
        <v>431</v>
      </c>
      <c r="D2510" s="28">
        <v>3123700</v>
      </c>
      <c r="E2510" s="28" t="s">
        <v>2657</v>
      </c>
    </row>
    <row r="2511" spans="1:5" x14ac:dyDescent="0.35">
      <c r="A2511" s="28">
        <v>31</v>
      </c>
      <c r="B2511" s="28" t="s">
        <v>2398</v>
      </c>
      <c r="C2511" s="28" t="s">
        <v>431</v>
      </c>
      <c r="D2511" s="28">
        <v>3123809</v>
      </c>
      <c r="E2511" s="28" t="s">
        <v>2658</v>
      </c>
    </row>
    <row r="2512" spans="1:5" x14ac:dyDescent="0.35">
      <c r="A2512" s="28">
        <v>31</v>
      </c>
      <c r="B2512" s="28" t="s">
        <v>2398</v>
      </c>
      <c r="C2512" s="28" t="s">
        <v>431</v>
      </c>
      <c r="D2512" s="28">
        <v>3123858</v>
      </c>
      <c r="E2512" s="28" t="s">
        <v>2659</v>
      </c>
    </row>
    <row r="2513" spans="1:5" x14ac:dyDescent="0.35">
      <c r="A2513" s="28">
        <v>31</v>
      </c>
      <c r="B2513" s="28" t="s">
        <v>2398</v>
      </c>
      <c r="C2513" s="28" t="s">
        <v>431</v>
      </c>
      <c r="D2513" s="28">
        <v>3123908</v>
      </c>
      <c r="E2513" s="28" t="s">
        <v>2660</v>
      </c>
    </row>
    <row r="2514" spans="1:5" x14ac:dyDescent="0.35">
      <c r="A2514" s="28">
        <v>31</v>
      </c>
      <c r="B2514" s="28" t="s">
        <v>2398</v>
      </c>
      <c r="C2514" s="28" t="s">
        <v>431</v>
      </c>
      <c r="D2514" s="28">
        <v>3124005</v>
      </c>
      <c r="E2514" s="28" t="s">
        <v>2661</v>
      </c>
    </row>
    <row r="2515" spans="1:5" x14ac:dyDescent="0.35">
      <c r="A2515" s="28">
        <v>31</v>
      </c>
      <c r="B2515" s="28" t="s">
        <v>2398</v>
      </c>
      <c r="C2515" s="28" t="s">
        <v>431</v>
      </c>
      <c r="D2515" s="28">
        <v>3124104</v>
      </c>
      <c r="E2515" s="28" t="s">
        <v>2662</v>
      </c>
    </row>
    <row r="2516" spans="1:5" x14ac:dyDescent="0.35">
      <c r="A2516" s="28">
        <v>31</v>
      </c>
      <c r="B2516" s="28" t="s">
        <v>2398</v>
      </c>
      <c r="C2516" s="28" t="s">
        <v>431</v>
      </c>
      <c r="D2516" s="28">
        <v>3124203</v>
      </c>
      <c r="E2516" s="28" t="s">
        <v>2663</v>
      </c>
    </row>
    <row r="2517" spans="1:5" x14ac:dyDescent="0.35">
      <c r="A2517" s="28">
        <v>31</v>
      </c>
      <c r="B2517" s="28" t="s">
        <v>2398</v>
      </c>
      <c r="C2517" s="28" t="s">
        <v>431</v>
      </c>
      <c r="D2517" s="28">
        <v>3124302</v>
      </c>
      <c r="E2517" s="28" t="s">
        <v>2664</v>
      </c>
    </row>
    <row r="2518" spans="1:5" x14ac:dyDescent="0.35">
      <c r="A2518" s="28">
        <v>31</v>
      </c>
      <c r="B2518" s="28" t="s">
        <v>2398</v>
      </c>
      <c r="C2518" s="28" t="s">
        <v>431</v>
      </c>
      <c r="D2518" s="28">
        <v>3124401</v>
      </c>
      <c r="E2518" s="28" t="s">
        <v>2665</v>
      </c>
    </row>
    <row r="2519" spans="1:5" x14ac:dyDescent="0.35">
      <c r="A2519" s="28">
        <v>31</v>
      </c>
      <c r="B2519" s="28" t="s">
        <v>2398</v>
      </c>
      <c r="C2519" s="28" t="s">
        <v>431</v>
      </c>
      <c r="D2519" s="28">
        <v>3124500</v>
      </c>
      <c r="E2519" s="28" t="s">
        <v>2666</v>
      </c>
    </row>
    <row r="2520" spans="1:5" x14ac:dyDescent="0.35">
      <c r="A2520" s="28">
        <v>31</v>
      </c>
      <c r="B2520" s="28" t="s">
        <v>2398</v>
      </c>
      <c r="C2520" s="28" t="s">
        <v>431</v>
      </c>
      <c r="D2520" s="28">
        <v>3124609</v>
      </c>
      <c r="E2520" s="28" t="s">
        <v>2667</v>
      </c>
    </row>
    <row r="2521" spans="1:5" x14ac:dyDescent="0.35">
      <c r="A2521" s="28">
        <v>31</v>
      </c>
      <c r="B2521" s="28" t="s">
        <v>2398</v>
      </c>
      <c r="C2521" s="28" t="s">
        <v>431</v>
      </c>
      <c r="D2521" s="28">
        <v>3124708</v>
      </c>
      <c r="E2521" s="28" t="s">
        <v>2668</v>
      </c>
    </row>
    <row r="2522" spans="1:5" x14ac:dyDescent="0.35">
      <c r="A2522" s="28">
        <v>31</v>
      </c>
      <c r="B2522" s="28" t="s">
        <v>2398</v>
      </c>
      <c r="C2522" s="28" t="s">
        <v>431</v>
      </c>
      <c r="D2522" s="28">
        <v>3124807</v>
      </c>
      <c r="E2522" s="28" t="s">
        <v>2669</v>
      </c>
    </row>
    <row r="2523" spans="1:5" x14ac:dyDescent="0.35">
      <c r="A2523" s="28">
        <v>31</v>
      </c>
      <c r="B2523" s="28" t="s">
        <v>2398</v>
      </c>
      <c r="C2523" s="28" t="s">
        <v>431</v>
      </c>
      <c r="D2523" s="28">
        <v>3124906</v>
      </c>
      <c r="E2523" s="28" t="s">
        <v>2670</v>
      </c>
    </row>
    <row r="2524" spans="1:5" x14ac:dyDescent="0.35">
      <c r="A2524" s="28">
        <v>31</v>
      </c>
      <c r="B2524" s="28" t="s">
        <v>2398</v>
      </c>
      <c r="C2524" s="28" t="s">
        <v>431</v>
      </c>
      <c r="D2524" s="28">
        <v>3125002</v>
      </c>
      <c r="E2524" s="28" t="s">
        <v>2671</v>
      </c>
    </row>
    <row r="2525" spans="1:5" x14ac:dyDescent="0.35">
      <c r="A2525" s="28">
        <v>31</v>
      </c>
      <c r="B2525" s="28" t="s">
        <v>2398</v>
      </c>
      <c r="C2525" s="28" t="s">
        <v>431</v>
      </c>
      <c r="D2525" s="28">
        <v>3125101</v>
      </c>
      <c r="E2525" s="28" t="s">
        <v>2672</v>
      </c>
    </row>
    <row r="2526" spans="1:5" x14ac:dyDescent="0.35">
      <c r="A2526" s="28">
        <v>31</v>
      </c>
      <c r="B2526" s="28" t="s">
        <v>2398</v>
      </c>
      <c r="C2526" s="28" t="s">
        <v>431</v>
      </c>
      <c r="D2526" s="28">
        <v>3125200</v>
      </c>
      <c r="E2526" s="28" t="s">
        <v>2673</v>
      </c>
    </row>
    <row r="2527" spans="1:5" x14ac:dyDescent="0.35">
      <c r="A2527" s="28">
        <v>31</v>
      </c>
      <c r="B2527" s="28" t="s">
        <v>2398</v>
      </c>
      <c r="C2527" s="28" t="s">
        <v>431</v>
      </c>
      <c r="D2527" s="28">
        <v>3125309</v>
      </c>
      <c r="E2527" s="28" t="s">
        <v>2674</v>
      </c>
    </row>
    <row r="2528" spans="1:5" x14ac:dyDescent="0.35">
      <c r="A2528" s="28">
        <v>31</v>
      </c>
      <c r="B2528" s="28" t="s">
        <v>2398</v>
      </c>
      <c r="C2528" s="28" t="s">
        <v>431</v>
      </c>
      <c r="D2528" s="28">
        <v>3125408</v>
      </c>
      <c r="E2528" s="28" t="s">
        <v>2675</v>
      </c>
    </row>
    <row r="2529" spans="1:5" x14ac:dyDescent="0.35">
      <c r="A2529" s="28">
        <v>31</v>
      </c>
      <c r="B2529" s="28" t="s">
        <v>2398</v>
      </c>
      <c r="C2529" s="28" t="s">
        <v>431</v>
      </c>
      <c r="D2529" s="28">
        <v>3125507</v>
      </c>
      <c r="E2529" s="28" t="s">
        <v>2676</v>
      </c>
    </row>
    <row r="2530" spans="1:5" x14ac:dyDescent="0.35">
      <c r="A2530" s="28">
        <v>31</v>
      </c>
      <c r="B2530" s="28" t="s">
        <v>2398</v>
      </c>
      <c r="C2530" s="28" t="s">
        <v>431</v>
      </c>
      <c r="D2530" s="28">
        <v>3125606</v>
      </c>
      <c r="E2530" s="28" t="s">
        <v>2677</v>
      </c>
    </row>
    <row r="2531" spans="1:5" x14ac:dyDescent="0.35">
      <c r="A2531" s="28">
        <v>31</v>
      </c>
      <c r="B2531" s="28" t="s">
        <v>2398</v>
      </c>
      <c r="C2531" s="28" t="s">
        <v>431</v>
      </c>
      <c r="D2531" s="28">
        <v>3125705</v>
      </c>
      <c r="E2531" s="28" t="s">
        <v>2678</v>
      </c>
    </row>
    <row r="2532" spans="1:5" x14ac:dyDescent="0.35">
      <c r="A2532" s="28">
        <v>31</v>
      </c>
      <c r="B2532" s="28" t="s">
        <v>2398</v>
      </c>
      <c r="C2532" s="28" t="s">
        <v>431</v>
      </c>
      <c r="D2532" s="28">
        <v>3125804</v>
      </c>
      <c r="E2532" s="28" t="s">
        <v>2679</v>
      </c>
    </row>
    <row r="2533" spans="1:5" x14ac:dyDescent="0.35">
      <c r="A2533" s="28">
        <v>31</v>
      </c>
      <c r="B2533" s="28" t="s">
        <v>2398</v>
      </c>
      <c r="C2533" s="28" t="s">
        <v>431</v>
      </c>
      <c r="D2533" s="28">
        <v>3125903</v>
      </c>
      <c r="E2533" s="28" t="s">
        <v>2680</v>
      </c>
    </row>
    <row r="2534" spans="1:5" x14ac:dyDescent="0.35">
      <c r="A2534" s="28">
        <v>31</v>
      </c>
      <c r="B2534" s="28" t="s">
        <v>2398</v>
      </c>
      <c r="C2534" s="28" t="s">
        <v>431</v>
      </c>
      <c r="D2534" s="28">
        <v>3125952</v>
      </c>
      <c r="E2534" s="28" t="s">
        <v>2681</v>
      </c>
    </row>
    <row r="2535" spans="1:5" x14ac:dyDescent="0.35">
      <c r="A2535" s="28">
        <v>31</v>
      </c>
      <c r="B2535" s="28" t="s">
        <v>2398</v>
      </c>
      <c r="C2535" s="28" t="s">
        <v>431</v>
      </c>
      <c r="D2535" s="28">
        <v>3126000</v>
      </c>
      <c r="E2535" s="28" t="s">
        <v>2682</v>
      </c>
    </row>
    <row r="2536" spans="1:5" x14ac:dyDescent="0.35">
      <c r="A2536" s="28">
        <v>31</v>
      </c>
      <c r="B2536" s="28" t="s">
        <v>2398</v>
      </c>
      <c r="C2536" s="28" t="s">
        <v>431</v>
      </c>
      <c r="D2536" s="28">
        <v>3126109</v>
      </c>
      <c r="E2536" s="28" t="s">
        <v>2683</v>
      </c>
    </row>
    <row r="2537" spans="1:5" x14ac:dyDescent="0.35">
      <c r="A2537" s="28">
        <v>31</v>
      </c>
      <c r="B2537" s="28" t="s">
        <v>2398</v>
      </c>
      <c r="C2537" s="28" t="s">
        <v>431</v>
      </c>
      <c r="D2537" s="28">
        <v>3126208</v>
      </c>
      <c r="E2537" s="28" t="s">
        <v>2684</v>
      </c>
    </row>
    <row r="2538" spans="1:5" x14ac:dyDescent="0.35">
      <c r="A2538" s="28">
        <v>31</v>
      </c>
      <c r="B2538" s="28" t="s">
        <v>2398</v>
      </c>
      <c r="C2538" s="28" t="s">
        <v>431</v>
      </c>
      <c r="D2538" s="28">
        <v>3126307</v>
      </c>
      <c r="E2538" s="28" t="s">
        <v>2685</v>
      </c>
    </row>
    <row r="2539" spans="1:5" x14ac:dyDescent="0.35">
      <c r="A2539" s="28">
        <v>31</v>
      </c>
      <c r="B2539" s="28" t="s">
        <v>2398</v>
      </c>
      <c r="C2539" s="28" t="s">
        <v>431</v>
      </c>
      <c r="D2539" s="28">
        <v>3126406</v>
      </c>
      <c r="E2539" s="28" t="s">
        <v>2686</v>
      </c>
    </row>
    <row r="2540" spans="1:5" x14ac:dyDescent="0.35">
      <c r="A2540" s="28">
        <v>31</v>
      </c>
      <c r="B2540" s="28" t="s">
        <v>2398</v>
      </c>
      <c r="C2540" s="28" t="s">
        <v>431</v>
      </c>
      <c r="D2540" s="28">
        <v>3126505</v>
      </c>
      <c r="E2540" s="28" t="s">
        <v>2687</v>
      </c>
    </row>
    <row r="2541" spans="1:5" x14ac:dyDescent="0.35">
      <c r="A2541" s="28">
        <v>31</v>
      </c>
      <c r="B2541" s="28" t="s">
        <v>2398</v>
      </c>
      <c r="C2541" s="28" t="s">
        <v>431</v>
      </c>
      <c r="D2541" s="28">
        <v>3126604</v>
      </c>
      <c r="E2541" s="28" t="s">
        <v>2688</v>
      </c>
    </row>
    <row r="2542" spans="1:5" x14ac:dyDescent="0.35">
      <c r="A2542" s="28">
        <v>31</v>
      </c>
      <c r="B2542" s="28" t="s">
        <v>2398</v>
      </c>
      <c r="C2542" s="28" t="s">
        <v>431</v>
      </c>
      <c r="D2542" s="28">
        <v>3126703</v>
      </c>
      <c r="E2542" s="28" t="s">
        <v>2689</v>
      </c>
    </row>
    <row r="2543" spans="1:5" x14ac:dyDescent="0.35">
      <c r="A2543" s="28">
        <v>31</v>
      </c>
      <c r="B2543" s="28" t="s">
        <v>2398</v>
      </c>
      <c r="C2543" s="28" t="s">
        <v>431</v>
      </c>
      <c r="D2543" s="28">
        <v>3126752</v>
      </c>
      <c r="E2543" s="28" t="s">
        <v>2690</v>
      </c>
    </row>
    <row r="2544" spans="1:5" x14ac:dyDescent="0.35">
      <c r="A2544" s="28">
        <v>31</v>
      </c>
      <c r="B2544" s="28" t="s">
        <v>2398</v>
      </c>
      <c r="C2544" s="28" t="s">
        <v>431</v>
      </c>
      <c r="D2544" s="28">
        <v>3126802</v>
      </c>
      <c r="E2544" s="28" t="s">
        <v>2691</v>
      </c>
    </row>
    <row r="2545" spans="1:5" x14ac:dyDescent="0.35">
      <c r="A2545" s="28">
        <v>31</v>
      </c>
      <c r="B2545" s="28" t="s">
        <v>2398</v>
      </c>
      <c r="C2545" s="28" t="s">
        <v>431</v>
      </c>
      <c r="D2545" s="28">
        <v>3126901</v>
      </c>
      <c r="E2545" s="28" t="s">
        <v>2692</v>
      </c>
    </row>
    <row r="2546" spans="1:5" x14ac:dyDescent="0.35">
      <c r="A2546" s="28">
        <v>31</v>
      </c>
      <c r="B2546" s="28" t="s">
        <v>2398</v>
      </c>
      <c r="C2546" s="28" t="s">
        <v>431</v>
      </c>
      <c r="D2546" s="28">
        <v>3126950</v>
      </c>
      <c r="E2546" s="28" t="s">
        <v>2693</v>
      </c>
    </row>
    <row r="2547" spans="1:5" x14ac:dyDescent="0.35">
      <c r="A2547" s="28">
        <v>31</v>
      </c>
      <c r="B2547" s="28" t="s">
        <v>2398</v>
      </c>
      <c r="C2547" s="28" t="s">
        <v>431</v>
      </c>
      <c r="D2547" s="28">
        <v>3127008</v>
      </c>
      <c r="E2547" s="28" t="s">
        <v>2694</v>
      </c>
    </row>
    <row r="2548" spans="1:5" x14ac:dyDescent="0.35">
      <c r="A2548" s="28">
        <v>31</v>
      </c>
      <c r="B2548" s="28" t="s">
        <v>2398</v>
      </c>
      <c r="C2548" s="28" t="s">
        <v>431</v>
      </c>
      <c r="D2548" s="28">
        <v>3127057</v>
      </c>
      <c r="E2548" s="28" t="s">
        <v>2695</v>
      </c>
    </row>
    <row r="2549" spans="1:5" x14ac:dyDescent="0.35">
      <c r="A2549" s="28">
        <v>31</v>
      </c>
      <c r="B2549" s="28" t="s">
        <v>2398</v>
      </c>
      <c r="C2549" s="28" t="s">
        <v>431</v>
      </c>
      <c r="D2549" s="28">
        <v>3127073</v>
      </c>
      <c r="E2549" s="28" t="s">
        <v>2696</v>
      </c>
    </row>
    <row r="2550" spans="1:5" x14ac:dyDescent="0.35">
      <c r="A2550" s="28">
        <v>31</v>
      </c>
      <c r="B2550" s="28" t="s">
        <v>2398</v>
      </c>
      <c r="C2550" s="28" t="s">
        <v>431</v>
      </c>
      <c r="D2550" s="28">
        <v>3127107</v>
      </c>
      <c r="E2550" s="28" t="s">
        <v>2697</v>
      </c>
    </row>
    <row r="2551" spans="1:5" x14ac:dyDescent="0.35">
      <c r="A2551" s="28">
        <v>31</v>
      </c>
      <c r="B2551" s="28" t="s">
        <v>2398</v>
      </c>
      <c r="C2551" s="28" t="s">
        <v>431</v>
      </c>
      <c r="D2551" s="28">
        <v>3127206</v>
      </c>
      <c r="E2551" s="28" t="s">
        <v>2698</v>
      </c>
    </row>
    <row r="2552" spans="1:5" x14ac:dyDescent="0.35">
      <c r="A2552" s="28">
        <v>31</v>
      </c>
      <c r="B2552" s="28" t="s">
        <v>2398</v>
      </c>
      <c r="C2552" s="28" t="s">
        <v>431</v>
      </c>
      <c r="D2552" s="28">
        <v>3127305</v>
      </c>
      <c r="E2552" s="28" t="s">
        <v>2699</v>
      </c>
    </row>
    <row r="2553" spans="1:5" x14ac:dyDescent="0.35">
      <c r="A2553" s="28">
        <v>31</v>
      </c>
      <c r="B2553" s="28" t="s">
        <v>2398</v>
      </c>
      <c r="C2553" s="28" t="s">
        <v>431</v>
      </c>
      <c r="D2553" s="28">
        <v>3127339</v>
      </c>
      <c r="E2553" s="28" t="s">
        <v>2700</v>
      </c>
    </row>
    <row r="2554" spans="1:5" x14ac:dyDescent="0.35">
      <c r="A2554" s="28">
        <v>31</v>
      </c>
      <c r="B2554" s="28" t="s">
        <v>2398</v>
      </c>
      <c r="C2554" s="28" t="s">
        <v>431</v>
      </c>
      <c r="D2554" s="28">
        <v>3127354</v>
      </c>
      <c r="E2554" s="28" t="s">
        <v>2701</v>
      </c>
    </row>
    <row r="2555" spans="1:5" x14ac:dyDescent="0.35">
      <c r="A2555" s="28">
        <v>31</v>
      </c>
      <c r="B2555" s="28" t="s">
        <v>2398</v>
      </c>
      <c r="C2555" s="28" t="s">
        <v>431</v>
      </c>
      <c r="D2555" s="28">
        <v>3127370</v>
      </c>
      <c r="E2555" s="28" t="s">
        <v>2702</v>
      </c>
    </row>
    <row r="2556" spans="1:5" x14ac:dyDescent="0.35">
      <c r="A2556" s="28">
        <v>31</v>
      </c>
      <c r="B2556" s="28" t="s">
        <v>2398</v>
      </c>
      <c r="C2556" s="28" t="s">
        <v>431</v>
      </c>
      <c r="D2556" s="28">
        <v>3127388</v>
      </c>
      <c r="E2556" s="28" t="s">
        <v>2703</v>
      </c>
    </row>
    <row r="2557" spans="1:5" x14ac:dyDescent="0.35">
      <c r="A2557" s="28">
        <v>31</v>
      </c>
      <c r="B2557" s="28" t="s">
        <v>2398</v>
      </c>
      <c r="C2557" s="28" t="s">
        <v>431</v>
      </c>
      <c r="D2557" s="28">
        <v>3127404</v>
      </c>
      <c r="E2557" s="28" t="s">
        <v>2704</v>
      </c>
    </row>
    <row r="2558" spans="1:5" x14ac:dyDescent="0.35">
      <c r="A2558" s="28">
        <v>31</v>
      </c>
      <c r="B2558" s="28" t="s">
        <v>2398</v>
      </c>
      <c r="C2558" s="28" t="s">
        <v>431</v>
      </c>
      <c r="D2558" s="28">
        <v>3127503</v>
      </c>
      <c r="E2558" s="28" t="s">
        <v>2705</v>
      </c>
    </row>
    <row r="2559" spans="1:5" x14ac:dyDescent="0.35">
      <c r="A2559" s="28">
        <v>31</v>
      </c>
      <c r="B2559" s="28" t="s">
        <v>2398</v>
      </c>
      <c r="C2559" s="28" t="s">
        <v>431</v>
      </c>
      <c r="D2559" s="28">
        <v>3127602</v>
      </c>
      <c r="E2559" s="28" t="s">
        <v>2706</v>
      </c>
    </row>
    <row r="2560" spans="1:5" x14ac:dyDescent="0.35">
      <c r="A2560" s="28">
        <v>31</v>
      </c>
      <c r="B2560" s="28" t="s">
        <v>2398</v>
      </c>
      <c r="C2560" s="28" t="s">
        <v>431</v>
      </c>
      <c r="D2560" s="28">
        <v>3127701</v>
      </c>
      <c r="E2560" s="28" t="s">
        <v>2707</v>
      </c>
    </row>
    <row r="2561" spans="1:5" x14ac:dyDescent="0.35">
      <c r="A2561" s="28">
        <v>31</v>
      </c>
      <c r="B2561" s="28" t="s">
        <v>2398</v>
      </c>
      <c r="C2561" s="28" t="s">
        <v>431</v>
      </c>
      <c r="D2561" s="28">
        <v>3127800</v>
      </c>
      <c r="E2561" s="28" t="s">
        <v>2708</v>
      </c>
    </row>
    <row r="2562" spans="1:5" x14ac:dyDescent="0.35">
      <c r="A2562" s="28">
        <v>31</v>
      </c>
      <c r="B2562" s="28" t="s">
        <v>2398</v>
      </c>
      <c r="C2562" s="28" t="s">
        <v>431</v>
      </c>
      <c r="D2562" s="28">
        <v>3127909</v>
      </c>
      <c r="E2562" s="28" t="s">
        <v>2709</v>
      </c>
    </row>
    <row r="2563" spans="1:5" x14ac:dyDescent="0.35">
      <c r="A2563" s="28">
        <v>31</v>
      </c>
      <c r="B2563" s="28" t="s">
        <v>2398</v>
      </c>
      <c r="C2563" s="28" t="s">
        <v>431</v>
      </c>
      <c r="D2563" s="28">
        <v>3128006</v>
      </c>
      <c r="E2563" s="28" t="s">
        <v>2710</v>
      </c>
    </row>
    <row r="2564" spans="1:5" x14ac:dyDescent="0.35">
      <c r="A2564" s="28">
        <v>31</v>
      </c>
      <c r="B2564" s="28" t="s">
        <v>2398</v>
      </c>
      <c r="C2564" s="28" t="s">
        <v>431</v>
      </c>
      <c r="D2564" s="28">
        <v>3128105</v>
      </c>
      <c r="E2564" s="28" t="s">
        <v>2711</v>
      </c>
    </row>
    <row r="2565" spans="1:5" x14ac:dyDescent="0.35">
      <c r="A2565" s="28">
        <v>31</v>
      </c>
      <c r="B2565" s="28" t="s">
        <v>2398</v>
      </c>
      <c r="C2565" s="28" t="s">
        <v>431</v>
      </c>
      <c r="D2565" s="28">
        <v>3128204</v>
      </c>
      <c r="E2565" s="28" t="s">
        <v>2712</v>
      </c>
    </row>
    <row r="2566" spans="1:5" x14ac:dyDescent="0.35">
      <c r="A2566" s="28">
        <v>31</v>
      </c>
      <c r="B2566" s="28" t="s">
        <v>2398</v>
      </c>
      <c r="C2566" s="28" t="s">
        <v>431</v>
      </c>
      <c r="D2566" s="28">
        <v>3128253</v>
      </c>
      <c r="E2566" s="28" t="s">
        <v>2713</v>
      </c>
    </row>
    <row r="2567" spans="1:5" x14ac:dyDescent="0.35">
      <c r="A2567" s="28">
        <v>31</v>
      </c>
      <c r="B2567" s="28" t="s">
        <v>2398</v>
      </c>
      <c r="C2567" s="28" t="s">
        <v>431</v>
      </c>
      <c r="D2567" s="28">
        <v>3128303</v>
      </c>
      <c r="E2567" s="28" t="s">
        <v>2714</v>
      </c>
    </row>
    <row r="2568" spans="1:5" x14ac:dyDescent="0.35">
      <c r="A2568" s="28">
        <v>31</v>
      </c>
      <c r="B2568" s="28" t="s">
        <v>2398</v>
      </c>
      <c r="C2568" s="28" t="s">
        <v>431</v>
      </c>
      <c r="D2568" s="28">
        <v>3128402</v>
      </c>
      <c r="E2568" s="28" t="s">
        <v>2715</v>
      </c>
    </row>
    <row r="2569" spans="1:5" x14ac:dyDescent="0.35">
      <c r="A2569" s="28">
        <v>31</v>
      </c>
      <c r="B2569" s="28" t="s">
        <v>2398</v>
      </c>
      <c r="C2569" s="28" t="s">
        <v>431</v>
      </c>
      <c r="D2569" s="28">
        <v>3128501</v>
      </c>
      <c r="E2569" s="28" t="s">
        <v>2716</v>
      </c>
    </row>
    <row r="2570" spans="1:5" x14ac:dyDescent="0.35">
      <c r="A2570" s="28">
        <v>31</v>
      </c>
      <c r="B2570" s="28" t="s">
        <v>2398</v>
      </c>
      <c r="C2570" s="28" t="s">
        <v>431</v>
      </c>
      <c r="D2570" s="28">
        <v>3128600</v>
      </c>
      <c r="E2570" s="28" t="s">
        <v>2717</v>
      </c>
    </row>
    <row r="2571" spans="1:5" x14ac:dyDescent="0.35">
      <c r="A2571" s="28">
        <v>31</v>
      </c>
      <c r="B2571" s="28" t="s">
        <v>2398</v>
      </c>
      <c r="C2571" s="28" t="s">
        <v>431</v>
      </c>
      <c r="D2571" s="28">
        <v>3128709</v>
      </c>
      <c r="E2571" s="28" t="s">
        <v>2718</v>
      </c>
    </row>
    <row r="2572" spans="1:5" x14ac:dyDescent="0.35">
      <c r="A2572" s="28">
        <v>31</v>
      </c>
      <c r="B2572" s="28" t="s">
        <v>2398</v>
      </c>
      <c r="C2572" s="28" t="s">
        <v>431</v>
      </c>
      <c r="D2572" s="28">
        <v>3128808</v>
      </c>
      <c r="E2572" s="28" t="s">
        <v>2719</v>
      </c>
    </row>
    <row r="2573" spans="1:5" x14ac:dyDescent="0.35">
      <c r="A2573" s="28">
        <v>31</v>
      </c>
      <c r="B2573" s="28" t="s">
        <v>2398</v>
      </c>
      <c r="C2573" s="28" t="s">
        <v>431</v>
      </c>
      <c r="D2573" s="28">
        <v>3128907</v>
      </c>
      <c r="E2573" s="28" t="s">
        <v>2720</v>
      </c>
    </row>
    <row r="2574" spans="1:5" x14ac:dyDescent="0.35">
      <c r="A2574" s="28">
        <v>31</v>
      </c>
      <c r="B2574" s="28" t="s">
        <v>2398</v>
      </c>
      <c r="C2574" s="28" t="s">
        <v>431</v>
      </c>
      <c r="D2574" s="28">
        <v>3129004</v>
      </c>
      <c r="E2574" s="28" t="s">
        <v>2721</v>
      </c>
    </row>
    <row r="2575" spans="1:5" x14ac:dyDescent="0.35">
      <c r="A2575" s="28">
        <v>31</v>
      </c>
      <c r="B2575" s="28" t="s">
        <v>2398</v>
      </c>
      <c r="C2575" s="28" t="s">
        <v>431</v>
      </c>
      <c r="D2575" s="28">
        <v>3129103</v>
      </c>
      <c r="E2575" s="28" t="s">
        <v>2722</v>
      </c>
    </row>
    <row r="2576" spans="1:5" x14ac:dyDescent="0.35">
      <c r="A2576" s="28">
        <v>31</v>
      </c>
      <c r="B2576" s="28" t="s">
        <v>2398</v>
      </c>
      <c r="C2576" s="28" t="s">
        <v>431</v>
      </c>
      <c r="D2576" s="28">
        <v>3129202</v>
      </c>
      <c r="E2576" s="28" t="s">
        <v>2723</v>
      </c>
    </row>
    <row r="2577" spans="1:5" x14ac:dyDescent="0.35">
      <c r="A2577" s="28">
        <v>31</v>
      </c>
      <c r="B2577" s="28" t="s">
        <v>2398</v>
      </c>
      <c r="C2577" s="28" t="s">
        <v>431</v>
      </c>
      <c r="D2577" s="28">
        <v>3129301</v>
      </c>
      <c r="E2577" s="28" t="s">
        <v>2724</v>
      </c>
    </row>
    <row r="2578" spans="1:5" x14ac:dyDescent="0.35">
      <c r="A2578" s="28">
        <v>31</v>
      </c>
      <c r="B2578" s="28" t="s">
        <v>2398</v>
      </c>
      <c r="C2578" s="28" t="s">
        <v>431</v>
      </c>
      <c r="D2578" s="28">
        <v>3129400</v>
      </c>
      <c r="E2578" s="28" t="s">
        <v>2725</v>
      </c>
    </row>
    <row r="2579" spans="1:5" x14ac:dyDescent="0.35">
      <c r="A2579" s="28">
        <v>31</v>
      </c>
      <c r="B2579" s="28" t="s">
        <v>2398</v>
      </c>
      <c r="C2579" s="28" t="s">
        <v>431</v>
      </c>
      <c r="D2579" s="28">
        <v>3129509</v>
      </c>
      <c r="E2579" s="28" t="s">
        <v>2726</v>
      </c>
    </row>
    <row r="2580" spans="1:5" x14ac:dyDescent="0.35">
      <c r="A2580" s="28">
        <v>31</v>
      </c>
      <c r="B2580" s="28" t="s">
        <v>2398</v>
      </c>
      <c r="C2580" s="28" t="s">
        <v>431</v>
      </c>
      <c r="D2580" s="28">
        <v>3129608</v>
      </c>
      <c r="E2580" s="28" t="s">
        <v>2727</v>
      </c>
    </row>
    <row r="2581" spans="1:5" x14ac:dyDescent="0.35">
      <c r="A2581" s="28">
        <v>31</v>
      </c>
      <c r="B2581" s="28" t="s">
        <v>2398</v>
      </c>
      <c r="C2581" s="28" t="s">
        <v>431</v>
      </c>
      <c r="D2581" s="28">
        <v>3129657</v>
      </c>
      <c r="E2581" s="28" t="s">
        <v>2728</v>
      </c>
    </row>
    <row r="2582" spans="1:5" x14ac:dyDescent="0.35">
      <c r="A2582" s="28">
        <v>31</v>
      </c>
      <c r="B2582" s="28" t="s">
        <v>2398</v>
      </c>
      <c r="C2582" s="28" t="s">
        <v>431</v>
      </c>
      <c r="D2582" s="28">
        <v>3129707</v>
      </c>
      <c r="E2582" s="28" t="s">
        <v>2729</v>
      </c>
    </row>
    <row r="2583" spans="1:5" x14ac:dyDescent="0.35">
      <c r="A2583" s="28">
        <v>31</v>
      </c>
      <c r="B2583" s="28" t="s">
        <v>2398</v>
      </c>
      <c r="C2583" s="28" t="s">
        <v>431</v>
      </c>
      <c r="D2583" s="28">
        <v>3129806</v>
      </c>
      <c r="E2583" s="28" t="s">
        <v>2730</v>
      </c>
    </row>
    <row r="2584" spans="1:5" x14ac:dyDescent="0.35">
      <c r="A2584" s="28">
        <v>31</v>
      </c>
      <c r="B2584" s="28" t="s">
        <v>2398</v>
      </c>
      <c r="C2584" s="28" t="s">
        <v>431</v>
      </c>
      <c r="D2584" s="28">
        <v>3129905</v>
      </c>
      <c r="E2584" s="28" t="s">
        <v>2731</v>
      </c>
    </row>
    <row r="2585" spans="1:5" x14ac:dyDescent="0.35">
      <c r="A2585" s="28">
        <v>31</v>
      </c>
      <c r="B2585" s="28" t="s">
        <v>2398</v>
      </c>
      <c r="C2585" s="28" t="s">
        <v>431</v>
      </c>
      <c r="D2585" s="28">
        <v>3130002</v>
      </c>
      <c r="E2585" s="28" t="s">
        <v>2732</v>
      </c>
    </row>
    <row r="2586" spans="1:5" x14ac:dyDescent="0.35">
      <c r="A2586" s="28">
        <v>31</v>
      </c>
      <c r="B2586" s="28" t="s">
        <v>2398</v>
      </c>
      <c r="C2586" s="28" t="s">
        <v>431</v>
      </c>
      <c r="D2586" s="28">
        <v>3130051</v>
      </c>
      <c r="E2586" s="28" t="s">
        <v>2733</v>
      </c>
    </row>
    <row r="2587" spans="1:5" x14ac:dyDescent="0.35">
      <c r="A2587" s="28">
        <v>31</v>
      </c>
      <c r="B2587" s="28" t="s">
        <v>2398</v>
      </c>
      <c r="C2587" s="28" t="s">
        <v>431</v>
      </c>
      <c r="D2587" s="28">
        <v>3130101</v>
      </c>
      <c r="E2587" s="28" t="s">
        <v>2734</v>
      </c>
    </row>
    <row r="2588" spans="1:5" x14ac:dyDescent="0.35">
      <c r="A2588" s="28">
        <v>31</v>
      </c>
      <c r="B2588" s="28" t="s">
        <v>2398</v>
      </c>
      <c r="C2588" s="28" t="s">
        <v>431</v>
      </c>
      <c r="D2588" s="28">
        <v>3130200</v>
      </c>
      <c r="E2588" s="28" t="s">
        <v>2735</v>
      </c>
    </row>
    <row r="2589" spans="1:5" x14ac:dyDescent="0.35">
      <c r="A2589" s="28">
        <v>31</v>
      </c>
      <c r="B2589" s="28" t="s">
        <v>2398</v>
      </c>
      <c r="C2589" s="28" t="s">
        <v>431</v>
      </c>
      <c r="D2589" s="28">
        <v>3130309</v>
      </c>
      <c r="E2589" s="28" t="s">
        <v>2736</v>
      </c>
    </row>
    <row r="2590" spans="1:5" x14ac:dyDescent="0.35">
      <c r="A2590" s="28">
        <v>31</v>
      </c>
      <c r="B2590" s="28" t="s">
        <v>2398</v>
      </c>
      <c r="C2590" s="28" t="s">
        <v>431</v>
      </c>
      <c r="D2590" s="28">
        <v>3130408</v>
      </c>
      <c r="E2590" s="28" t="s">
        <v>2737</v>
      </c>
    </row>
    <row r="2591" spans="1:5" x14ac:dyDescent="0.35">
      <c r="A2591" s="28">
        <v>31</v>
      </c>
      <c r="B2591" s="28" t="s">
        <v>2398</v>
      </c>
      <c r="C2591" s="28" t="s">
        <v>431</v>
      </c>
      <c r="D2591" s="28">
        <v>3130507</v>
      </c>
      <c r="E2591" s="28" t="s">
        <v>2738</v>
      </c>
    </row>
    <row r="2592" spans="1:5" x14ac:dyDescent="0.35">
      <c r="A2592" s="28">
        <v>31</v>
      </c>
      <c r="B2592" s="28" t="s">
        <v>2398</v>
      </c>
      <c r="C2592" s="28" t="s">
        <v>431</v>
      </c>
      <c r="D2592" s="28">
        <v>3130556</v>
      </c>
      <c r="E2592" s="28" t="s">
        <v>2739</v>
      </c>
    </row>
    <row r="2593" spans="1:5" x14ac:dyDescent="0.35">
      <c r="A2593" s="28">
        <v>31</v>
      </c>
      <c r="B2593" s="28" t="s">
        <v>2398</v>
      </c>
      <c r="C2593" s="28" t="s">
        <v>431</v>
      </c>
      <c r="D2593" s="28">
        <v>3130606</v>
      </c>
      <c r="E2593" s="28" t="s">
        <v>2740</v>
      </c>
    </row>
    <row r="2594" spans="1:5" x14ac:dyDescent="0.35">
      <c r="A2594" s="28">
        <v>31</v>
      </c>
      <c r="B2594" s="28" t="s">
        <v>2398</v>
      </c>
      <c r="C2594" s="28" t="s">
        <v>431</v>
      </c>
      <c r="D2594" s="28">
        <v>3130655</v>
      </c>
      <c r="E2594" s="28" t="s">
        <v>2741</v>
      </c>
    </row>
    <row r="2595" spans="1:5" x14ac:dyDescent="0.35">
      <c r="A2595" s="28">
        <v>31</v>
      </c>
      <c r="B2595" s="28" t="s">
        <v>2398</v>
      </c>
      <c r="C2595" s="28" t="s">
        <v>431</v>
      </c>
      <c r="D2595" s="28">
        <v>3130705</v>
      </c>
      <c r="E2595" s="28" t="s">
        <v>2742</v>
      </c>
    </row>
    <row r="2596" spans="1:5" x14ac:dyDescent="0.35">
      <c r="A2596" s="28">
        <v>31</v>
      </c>
      <c r="B2596" s="28" t="s">
        <v>2398</v>
      </c>
      <c r="C2596" s="28" t="s">
        <v>431</v>
      </c>
      <c r="D2596" s="28">
        <v>3130804</v>
      </c>
      <c r="E2596" s="28" t="s">
        <v>2743</v>
      </c>
    </row>
    <row r="2597" spans="1:5" x14ac:dyDescent="0.35">
      <c r="A2597" s="28">
        <v>31</v>
      </c>
      <c r="B2597" s="28" t="s">
        <v>2398</v>
      </c>
      <c r="C2597" s="28" t="s">
        <v>431</v>
      </c>
      <c r="D2597" s="28">
        <v>3130903</v>
      </c>
      <c r="E2597" s="28" t="s">
        <v>2744</v>
      </c>
    </row>
    <row r="2598" spans="1:5" x14ac:dyDescent="0.35">
      <c r="A2598" s="28">
        <v>31</v>
      </c>
      <c r="B2598" s="28" t="s">
        <v>2398</v>
      </c>
      <c r="C2598" s="28" t="s">
        <v>431</v>
      </c>
      <c r="D2598" s="28">
        <v>3131000</v>
      </c>
      <c r="E2598" s="28" t="s">
        <v>2745</v>
      </c>
    </row>
    <row r="2599" spans="1:5" x14ac:dyDescent="0.35">
      <c r="A2599" s="28">
        <v>31</v>
      </c>
      <c r="B2599" s="28" t="s">
        <v>2398</v>
      </c>
      <c r="C2599" s="28" t="s">
        <v>431</v>
      </c>
      <c r="D2599" s="28">
        <v>3131109</v>
      </c>
      <c r="E2599" s="28" t="s">
        <v>2746</v>
      </c>
    </row>
    <row r="2600" spans="1:5" x14ac:dyDescent="0.35">
      <c r="A2600" s="28">
        <v>31</v>
      </c>
      <c r="B2600" s="28" t="s">
        <v>2398</v>
      </c>
      <c r="C2600" s="28" t="s">
        <v>431</v>
      </c>
      <c r="D2600" s="28">
        <v>3131158</v>
      </c>
      <c r="E2600" s="28" t="s">
        <v>2747</v>
      </c>
    </row>
    <row r="2601" spans="1:5" x14ac:dyDescent="0.35">
      <c r="A2601" s="28">
        <v>31</v>
      </c>
      <c r="B2601" s="28" t="s">
        <v>2398</v>
      </c>
      <c r="C2601" s="28" t="s">
        <v>431</v>
      </c>
      <c r="D2601" s="28">
        <v>3131208</v>
      </c>
      <c r="E2601" s="28" t="s">
        <v>2748</v>
      </c>
    </row>
    <row r="2602" spans="1:5" x14ac:dyDescent="0.35">
      <c r="A2602" s="28">
        <v>31</v>
      </c>
      <c r="B2602" s="28" t="s">
        <v>2398</v>
      </c>
      <c r="C2602" s="28" t="s">
        <v>431</v>
      </c>
      <c r="D2602" s="28">
        <v>3131307</v>
      </c>
      <c r="E2602" s="28" t="s">
        <v>2749</v>
      </c>
    </row>
    <row r="2603" spans="1:5" x14ac:dyDescent="0.35">
      <c r="A2603" s="28">
        <v>31</v>
      </c>
      <c r="B2603" s="28" t="s">
        <v>2398</v>
      </c>
      <c r="C2603" s="28" t="s">
        <v>431</v>
      </c>
      <c r="D2603" s="28">
        <v>3131406</v>
      </c>
      <c r="E2603" s="28" t="s">
        <v>2750</v>
      </c>
    </row>
    <row r="2604" spans="1:5" x14ac:dyDescent="0.35">
      <c r="A2604" s="28">
        <v>31</v>
      </c>
      <c r="B2604" s="28" t="s">
        <v>2398</v>
      </c>
      <c r="C2604" s="28" t="s">
        <v>431</v>
      </c>
      <c r="D2604" s="28">
        <v>3131505</v>
      </c>
      <c r="E2604" s="28" t="s">
        <v>2751</v>
      </c>
    </row>
    <row r="2605" spans="1:5" x14ac:dyDescent="0.35">
      <c r="A2605" s="28">
        <v>31</v>
      </c>
      <c r="B2605" s="28" t="s">
        <v>2398</v>
      </c>
      <c r="C2605" s="28" t="s">
        <v>431</v>
      </c>
      <c r="D2605" s="28">
        <v>3131604</v>
      </c>
      <c r="E2605" s="28" t="s">
        <v>2752</v>
      </c>
    </row>
    <row r="2606" spans="1:5" x14ac:dyDescent="0.35">
      <c r="A2606" s="28">
        <v>31</v>
      </c>
      <c r="B2606" s="28" t="s">
        <v>2398</v>
      </c>
      <c r="C2606" s="28" t="s">
        <v>431</v>
      </c>
      <c r="D2606" s="28">
        <v>3131703</v>
      </c>
      <c r="E2606" s="28" t="s">
        <v>2753</v>
      </c>
    </row>
    <row r="2607" spans="1:5" x14ac:dyDescent="0.35">
      <c r="A2607" s="28">
        <v>31</v>
      </c>
      <c r="B2607" s="28" t="s">
        <v>2398</v>
      </c>
      <c r="C2607" s="28" t="s">
        <v>431</v>
      </c>
      <c r="D2607" s="28">
        <v>3131802</v>
      </c>
      <c r="E2607" s="28" t="s">
        <v>2754</v>
      </c>
    </row>
    <row r="2608" spans="1:5" x14ac:dyDescent="0.35">
      <c r="A2608" s="28">
        <v>31</v>
      </c>
      <c r="B2608" s="28" t="s">
        <v>2398</v>
      </c>
      <c r="C2608" s="28" t="s">
        <v>431</v>
      </c>
      <c r="D2608" s="28">
        <v>3131901</v>
      </c>
      <c r="E2608" s="28" t="s">
        <v>2755</v>
      </c>
    </row>
    <row r="2609" spans="1:5" x14ac:dyDescent="0.35">
      <c r="A2609" s="28">
        <v>31</v>
      </c>
      <c r="B2609" s="28" t="s">
        <v>2398</v>
      </c>
      <c r="C2609" s="28" t="s">
        <v>431</v>
      </c>
      <c r="D2609" s="28">
        <v>3132008</v>
      </c>
      <c r="E2609" s="28" t="s">
        <v>2756</v>
      </c>
    </row>
    <row r="2610" spans="1:5" x14ac:dyDescent="0.35">
      <c r="A2610" s="28">
        <v>31</v>
      </c>
      <c r="B2610" s="28" t="s">
        <v>2398</v>
      </c>
      <c r="C2610" s="28" t="s">
        <v>431</v>
      </c>
      <c r="D2610" s="28">
        <v>3132107</v>
      </c>
      <c r="E2610" s="28" t="s">
        <v>2757</v>
      </c>
    </row>
    <row r="2611" spans="1:5" x14ac:dyDescent="0.35">
      <c r="A2611" s="28">
        <v>31</v>
      </c>
      <c r="B2611" s="28" t="s">
        <v>2398</v>
      </c>
      <c r="C2611" s="28" t="s">
        <v>431</v>
      </c>
      <c r="D2611" s="28">
        <v>3132206</v>
      </c>
      <c r="E2611" s="28" t="s">
        <v>2758</v>
      </c>
    </row>
    <row r="2612" spans="1:5" x14ac:dyDescent="0.35">
      <c r="A2612" s="28">
        <v>31</v>
      </c>
      <c r="B2612" s="28" t="s">
        <v>2398</v>
      </c>
      <c r="C2612" s="28" t="s">
        <v>431</v>
      </c>
      <c r="D2612" s="28">
        <v>3132305</v>
      </c>
      <c r="E2612" s="28" t="s">
        <v>2759</v>
      </c>
    </row>
    <row r="2613" spans="1:5" x14ac:dyDescent="0.35">
      <c r="A2613" s="28">
        <v>31</v>
      </c>
      <c r="B2613" s="28" t="s">
        <v>2398</v>
      </c>
      <c r="C2613" s="28" t="s">
        <v>431</v>
      </c>
      <c r="D2613" s="28">
        <v>3132404</v>
      </c>
      <c r="E2613" s="28" t="s">
        <v>2760</v>
      </c>
    </row>
    <row r="2614" spans="1:5" x14ac:dyDescent="0.35">
      <c r="A2614" s="28">
        <v>31</v>
      </c>
      <c r="B2614" s="28" t="s">
        <v>2398</v>
      </c>
      <c r="C2614" s="28" t="s">
        <v>431</v>
      </c>
      <c r="D2614" s="28">
        <v>3132503</v>
      </c>
      <c r="E2614" s="28" t="s">
        <v>2761</v>
      </c>
    </row>
    <row r="2615" spans="1:5" x14ac:dyDescent="0.35">
      <c r="A2615" s="28">
        <v>31</v>
      </c>
      <c r="B2615" s="28" t="s">
        <v>2398</v>
      </c>
      <c r="C2615" s="28" t="s">
        <v>431</v>
      </c>
      <c r="D2615" s="28">
        <v>3132602</v>
      </c>
      <c r="E2615" s="28" t="s">
        <v>2762</v>
      </c>
    </row>
    <row r="2616" spans="1:5" x14ac:dyDescent="0.35">
      <c r="A2616" s="28">
        <v>31</v>
      </c>
      <c r="B2616" s="28" t="s">
        <v>2398</v>
      </c>
      <c r="C2616" s="28" t="s">
        <v>431</v>
      </c>
      <c r="D2616" s="28">
        <v>3132701</v>
      </c>
      <c r="E2616" s="28" t="s">
        <v>2763</v>
      </c>
    </row>
    <row r="2617" spans="1:5" x14ac:dyDescent="0.35">
      <c r="A2617" s="28">
        <v>31</v>
      </c>
      <c r="B2617" s="28" t="s">
        <v>2398</v>
      </c>
      <c r="C2617" s="28" t="s">
        <v>431</v>
      </c>
      <c r="D2617" s="28">
        <v>3132800</v>
      </c>
      <c r="E2617" s="28" t="s">
        <v>2764</v>
      </c>
    </row>
    <row r="2618" spans="1:5" x14ac:dyDescent="0.35">
      <c r="A2618" s="28">
        <v>31</v>
      </c>
      <c r="B2618" s="28" t="s">
        <v>2398</v>
      </c>
      <c r="C2618" s="28" t="s">
        <v>431</v>
      </c>
      <c r="D2618" s="28">
        <v>3132909</v>
      </c>
      <c r="E2618" s="28" t="s">
        <v>2765</v>
      </c>
    </row>
    <row r="2619" spans="1:5" x14ac:dyDescent="0.35">
      <c r="A2619" s="28">
        <v>31</v>
      </c>
      <c r="B2619" s="28" t="s">
        <v>2398</v>
      </c>
      <c r="C2619" s="28" t="s">
        <v>431</v>
      </c>
      <c r="D2619" s="28">
        <v>3133006</v>
      </c>
      <c r="E2619" s="28" t="s">
        <v>2766</v>
      </c>
    </row>
    <row r="2620" spans="1:5" x14ac:dyDescent="0.35">
      <c r="A2620" s="28">
        <v>31</v>
      </c>
      <c r="B2620" s="28" t="s">
        <v>2398</v>
      </c>
      <c r="C2620" s="28" t="s">
        <v>431</v>
      </c>
      <c r="D2620" s="28">
        <v>3133105</v>
      </c>
      <c r="E2620" s="28" t="s">
        <v>2767</v>
      </c>
    </row>
    <row r="2621" spans="1:5" x14ac:dyDescent="0.35">
      <c r="A2621" s="28">
        <v>31</v>
      </c>
      <c r="B2621" s="28" t="s">
        <v>2398</v>
      </c>
      <c r="C2621" s="28" t="s">
        <v>431</v>
      </c>
      <c r="D2621" s="28">
        <v>3133204</v>
      </c>
      <c r="E2621" s="28" t="s">
        <v>2768</v>
      </c>
    </row>
    <row r="2622" spans="1:5" x14ac:dyDescent="0.35">
      <c r="A2622" s="28">
        <v>31</v>
      </c>
      <c r="B2622" s="28" t="s">
        <v>2398</v>
      </c>
      <c r="C2622" s="28" t="s">
        <v>431</v>
      </c>
      <c r="D2622" s="28">
        <v>3133303</v>
      </c>
      <c r="E2622" s="28" t="s">
        <v>2769</v>
      </c>
    </row>
    <row r="2623" spans="1:5" x14ac:dyDescent="0.35">
      <c r="A2623" s="28">
        <v>31</v>
      </c>
      <c r="B2623" s="28" t="s">
        <v>2398</v>
      </c>
      <c r="C2623" s="28" t="s">
        <v>431</v>
      </c>
      <c r="D2623" s="28">
        <v>3133402</v>
      </c>
      <c r="E2623" s="28" t="s">
        <v>2770</v>
      </c>
    </row>
    <row r="2624" spans="1:5" x14ac:dyDescent="0.35">
      <c r="A2624" s="28">
        <v>31</v>
      </c>
      <c r="B2624" s="28" t="s">
        <v>2398</v>
      </c>
      <c r="C2624" s="28" t="s">
        <v>431</v>
      </c>
      <c r="D2624" s="28">
        <v>3133501</v>
      </c>
      <c r="E2624" s="28" t="s">
        <v>2771</v>
      </c>
    </row>
    <row r="2625" spans="1:5" x14ac:dyDescent="0.35">
      <c r="A2625" s="28">
        <v>31</v>
      </c>
      <c r="B2625" s="28" t="s">
        <v>2398</v>
      </c>
      <c r="C2625" s="28" t="s">
        <v>431</v>
      </c>
      <c r="D2625" s="28">
        <v>3133600</v>
      </c>
      <c r="E2625" s="28" t="s">
        <v>2772</v>
      </c>
    </row>
    <row r="2626" spans="1:5" x14ac:dyDescent="0.35">
      <c r="A2626" s="28">
        <v>31</v>
      </c>
      <c r="B2626" s="28" t="s">
        <v>2398</v>
      </c>
      <c r="C2626" s="28" t="s">
        <v>431</v>
      </c>
      <c r="D2626" s="28">
        <v>3133709</v>
      </c>
      <c r="E2626" s="28" t="s">
        <v>2773</v>
      </c>
    </row>
    <row r="2627" spans="1:5" x14ac:dyDescent="0.35">
      <c r="A2627" s="28">
        <v>31</v>
      </c>
      <c r="B2627" s="28" t="s">
        <v>2398</v>
      </c>
      <c r="C2627" s="28" t="s">
        <v>431</v>
      </c>
      <c r="D2627" s="28">
        <v>3133758</v>
      </c>
      <c r="E2627" s="28" t="s">
        <v>2774</v>
      </c>
    </row>
    <row r="2628" spans="1:5" x14ac:dyDescent="0.35">
      <c r="A2628" s="28">
        <v>31</v>
      </c>
      <c r="B2628" s="28" t="s">
        <v>2398</v>
      </c>
      <c r="C2628" s="28" t="s">
        <v>431</v>
      </c>
      <c r="D2628" s="28">
        <v>3133808</v>
      </c>
      <c r="E2628" s="28" t="s">
        <v>2775</v>
      </c>
    </row>
    <row r="2629" spans="1:5" x14ac:dyDescent="0.35">
      <c r="A2629" s="28">
        <v>31</v>
      </c>
      <c r="B2629" s="28" t="s">
        <v>2398</v>
      </c>
      <c r="C2629" s="28" t="s">
        <v>431</v>
      </c>
      <c r="D2629" s="28">
        <v>3133907</v>
      </c>
      <c r="E2629" s="28" t="s">
        <v>2776</v>
      </c>
    </row>
    <row r="2630" spans="1:5" x14ac:dyDescent="0.35">
      <c r="A2630" s="28">
        <v>31</v>
      </c>
      <c r="B2630" s="28" t="s">
        <v>2398</v>
      </c>
      <c r="C2630" s="28" t="s">
        <v>431</v>
      </c>
      <c r="D2630" s="28">
        <v>3134004</v>
      </c>
      <c r="E2630" s="28" t="s">
        <v>2777</v>
      </c>
    </row>
    <row r="2631" spans="1:5" x14ac:dyDescent="0.35">
      <c r="A2631" s="28">
        <v>31</v>
      </c>
      <c r="B2631" s="28" t="s">
        <v>2398</v>
      </c>
      <c r="C2631" s="28" t="s">
        <v>431</v>
      </c>
      <c r="D2631" s="28">
        <v>3134103</v>
      </c>
      <c r="E2631" s="28" t="s">
        <v>2778</v>
      </c>
    </row>
    <row r="2632" spans="1:5" x14ac:dyDescent="0.35">
      <c r="A2632" s="28">
        <v>31</v>
      </c>
      <c r="B2632" s="28" t="s">
        <v>2398</v>
      </c>
      <c r="C2632" s="28" t="s">
        <v>431</v>
      </c>
      <c r="D2632" s="28">
        <v>3134202</v>
      </c>
      <c r="E2632" s="28" t="s">
        <v>2779</v>
      </c>
    </row>
    <row r="2633" spans="1:5" x14ac:dyDescent="0.35">
      <c r="A2633" s="28">
        <v>31</v>
      </c>
      <c r="B2633" s="28" t="s">
        <v>2398</v>
      </c>
      <c r="C2633" s="28" t="s">
        <v>431</v>
      </c>
      <c r="D2633" s="28">
        <v>3134301</v>
      </c>
      <c r="E2633" s="28" t="s">
        <v>2780</v>
      </c>
    </row>
    <row r="2634" spans="1:5" x14ac:dyDescent="0.35">
      <c r="A2634" s="28">
        <v>31</v>
      </c>
      <c r="B2634" s="28" t="s">
        <v>2398</v>
      </c>
      <c r="C2634" s="28" t="s">
        <v>431</v>
      </c>
      <c r="D2634" s="28">
        <v>3134400</v>
      </c>
      <c r="E2634" s="28" t="s">
        <v>2781</v>
      </c>
    </row>
    <row r="2635" spans="1:5" x14ac:dyDescent="0.35">
      <c r="A2635" s="28">
        <v>31</v>
      </c>
      <c r="B2635" s="28" t="s">
        <v>2398</v>
      </c>
      <c r="C2635" s="28" t="s">
        <v>431</v>
      </c>
      <c r="D2635" s="28">
        <v>3134509</v>
      </c>
      <c r="E2635" s="28" t="s">
        <v>2782</v>
      </c>
    </row>
    <row r="2636" spans="1:5" x14ac:dyDescent="0.35">
      <c r="A2636" s="28">
        <v>31</v>
      </c>
      <c r="B2636" s="28" t="s">
        <v>2398</v>
      </c>
      <c r="C2636" s="28" t="s">
        <v>431</v>
      </c>
      <c r="D2636" s="28">
        <v>3134608</v>
      </c>
      <c r="E2636" s="28" t="s">
        <v>2783</v>
      </c>
    </row>
    <row r="2637" spans="1:5" x14ac:dyDescent="0.35">
      <c r="A2637" s="28">
        <v>31</v>
      </c>
      <c r="B2637" s="28" t="s">
        <v>2398</v>
      </c>
      <c r="C2637" s="28" t="s">
        <v>431</v>
      </c>
      <c r="D2637" s="28">
        <v>3134707</v>
      </c>
      <c r="E2637" s="28" t="s">
        <v>2784</v>
      </c>
    </row>
    <row r="2638" spans="1:5" x14ac:dyDescent="0.35">
      <c r="A2638" s="28">
        <v>31</v>
      </c>
      <c r="B2638" s="28" t="s">
        <v>2398</v>
      </c>
      <c r="C2638" s="28" t="s">
        <v>431</v>
      </c>
      <c r="D2638" s="28">
        <v>3134806</v>
      </c>
      <c r="E2638" s="28" t="s">
        <v>2785</v>
      </c>
    </row>
    <row r="2639" spans="1:5" x14ac:dyDescent="0.35">
      <c r="A2639" s="28">
        <v>31</v>
      </c>
      <c r="B2639" s="28" t="s">
        <v>2398</v>
      </c>
      <c r="C2639" s="28" t="s">
        <v>431</v>
      </c>
      <c r="D2639" s="28">
        <v>3134905</v>
      </c>
      <c r="E2639" s="28" t="s">
        <v>2786</v>
      </c>
    </row>
    <row r="2640" spans="1:5" x14ac:dyDescent="0.35">
      <c r="A2640" s="28">
        <v>31</v>
      </c>
      <c r="B2640" s="28" t="s">
        <v>2398</v>
      </c>
      <c r="C2640" s="28" t="s">
        <v>431</v>
      </c>
      <c r="D2640" s="28">
        <v>3135001</v>
      </c>
      <c r="E2640" s="28" t="s">
        <v>2787</v>
      </c>
    </row>
    <row r="2641" spans="1:5" x14ac:dyDescent="0.35">
      <c r="A2641" s="28">
        <v>31</v>
      </c>
      <c r="B2641" s="28" t="s">
        <v>2398</v>
      </c>
      <c r="C2641" s="28" t="s">
        <v>431</v>
      </c>
      <c r="D2641" s="28">
        <v>3135050</v>
      </c>
      <c r="E2641" s="28" t="s">
        <v>2788</v>
      </c>
    </row>
    <row r="2642" spans="1:5" x14ac:dyDescent="0.35">
      <c r="A2642" s="28">
        <v>31</v>
      </c>
      <c r="B2642" s="28" t="s">
        <v>2398</v>
      </c>
      <c r="C2642" s="28" t="s">
        <v>431</v>
      </c>
      <c r="D2642" s="28">
        <v>3135076</v>
      </c>
      <c r="E2642" s="28" t="s">
        <v>2789</v>
      </c>
    </row>
    <row r="2643" spans="1:5" x14ac:dyDescent="0.35">
      <c r="A2643" s="28">
        <v>31</v>
      </c>
      <c r="B2643" s="28" t="s">
        <v>2398</v>
      </c>
      <c r="C2643" s="28" t="s">
        <v>431</v>
      </c>
      <c r="D2643" s="28">
        <v>3135100</v>
      </c>
      <c r="E2643" s="28" t="s">
        <v>2790</v>
      </c>
    </row>
    <row r="2644" spans="1:5" x14ac:dyDescent="0.35">
      <c r="A2644" s="28">
        <v>31</v>
      </c>
      <c r="B2644" s="28" t="s">
        <v>2398</v>
      </c>
      <c r="C2644" s="28" t="s">
        <v>431</v>
      </c>
      <c r="D2644" s="28">
        <v>3135209</v>
      </c>
      <c r="E2644" s="28" t="s">
        <v>2791</v>
      </c>
    </row>
    <row r="2645" spans="1:5" x14ac:dyDescent="0.35">
      <c r="A2645" s="28">
        <v>31</v>
      </c>
      <c r="B2645" s="28" t="s">
        <v>2398</v>
      </c>
      <c r="C2645" s="28" t="s">
        <v>431</v>
      </c>
      <c r="D2645" s="28">
        <v>3135308</v>
      </c>
      <c r="E2645" s="28" t="s">
        <v>2792</v>
      </c>
    </row>
    <row r="2646" spans="1:5" x14ac:dyDescent="0.35">
      <c r="A2646" s="28">
        <v>31</v>
      </c>
      <c r="B2646" s="28" t="s">
        <v>2398</v>
      </c>
      <c r="C2646" s="28" t="s">
        <v>431</v>
      </c>
      <c r="D2646" s="28">
        <v>3135357</v>
      </c>
      <c r="E2646" s="28" t="s">
        <v>2793</v>
      </c>
    </row>
    <row r="2647" spans="1:5" x14ac:dyDescent="0.35">
      <c r="A2647" s="28">
        <v>31</v>
      </c>
      <c r="B2647" s="28" t="s">
        <v>2398</v>
      </c>
      <c r="C2647" s="28" t="s">
        <v>431</v>
      </c>
      <c r="D2647" s="28">
        <v>3135407</v>
      </c>
      <c r="E2647" s="28" t="s">
        <v>2794</v>
      </c>
    </row>
    <row r="2648" spans="1:5" x14ac:dyDescent="0.35">
      <c r="A2648" s="28">
        <v>31</v>
      </c>
      <c r="B2648" s="28" t="s">
        <v>2398</v>
      </c>
      <c r="C2648" s="28" t="s">
        <v>431</v>
      </c>
      <c r="D2648" s="28">
        <v>3135456</v>
      </c>
      <c r="E2648" s="28" t="s">
        <v>2795</v>
      </c>
    </row>
    <row r="2649" spans="1:5" x14ac:dyDescent="0.35">
      <c r="A2649" s="28">
        <v>31</v>
      </c>
      <c r="B2649" s="28" t="s">
        <v>2398</v>
      </c>
      <c r="C2649" s="28" t="s">
        <v>431</v>
      </c>
      <c r="D2649" s="28">
        <v>3135506</v>
      </c>
      <c r="E2649" s="28" t="s">
        <v>2796</v>
      </c>
    </row>
    <row r="2650" spans="1:5" x14ac:dyDescent="0.35">
      <c r="A2650" s="28">
        <v>31</v>
      </c>
      <c r="B2650" s="28" t="s">
        <v>2398</v>
      </c>
      <c r="C2650" s="28" t="s">
        <v>431</v>
      </c>
      <c r="D2650" s="28">
        <v>3135605</v>
      </c>
      <c r="E2650" s="28" t="s">
        <v>2797</v>
      </c>
    </row>
    <row r="2651" spans="1:5" x14ac:dyDescent="0.35">
      <c r="A2651" s="28">
        <v>31</v>
      </c>
      <c r="B2651" s="28" t="s">
        <v>2398</v>
      </c>
      <c r="C2651" s="28" t="s">
        <v>431</v>
      </c>
      <c r="D2651" s="28">
        <v>3135704</v>
      </c>
      <c r="E2651" s="28" t="s">
        <v>2798</v>
      </c>
    </row>
    <row r="2652" spans="1:5" x14ac:dyDescent="0.35">
      <c r="A2652" s="28">
        <v>31</v>
      </c>
      <c r="B2652" s="28" t="s">
        <v>2398</v>
      </c>
      <c r="C2652" s="28" t="s">
        <v>431</v>
      </c>
      <c r="D2652" s="28">
        <v>3135803</v>
      </c>
      <c r="E2652" s="28" t="s">
        <v>2799</v>
      </c>
    </row>
    <row r="2653" spans="1:5" x14ac:dyDescent="0.35">
      <c r="A2653" s="28">
        <v>31</v>
      </c>
      <c r="B2653" s="28" t="s">
        <v>2398</v>
      </c>
      <c r="C2653" s="28" t="s">
        <v>431</v>
      </c>
      <c r="D2653" s="28">
        <v>3135902</v>
      </c>
      <c r="E2653" s="28" t="s">
        <v>2800</v>
      </c>
    </row>
    <row r="2654" spans="1:5" x14ac:dyDescent="0.35">
      <c r="A2654" s="28">
        <v>31</v>
      </c>
      <c r="B2654" s="28" t="s">
        <v>2398</v>
      </c>
      <c r="C2654" s="28" t="s">
        <v>431</v>
      </c>
      <c r="D2654" s="28">
        <v>3136009</v>
      </c>
      <c r="E2654" s="28" t="s">
        <v>2801</v>
      </c>
    </row>
    <row r="2655" spans="1:5" x14ac:dyDescent="0.35">
      <c r="A2655" s="28">
        <v>31</v>
      </c>
      <c r="B2655" s="28" t="s">
        <v>2398</v>
      </c>
      <c r="C2655" s="28" t="s">
        <v>431</v>
      </c>
      <c r="D2655" s="28">
        <v>3136108</v>
      </c>
      <c r="E2655" s="28" t="s">
        <v>2802</v>
      </c>
    </row>
    <row r="2656" spans="1:5" x14ac:dyDescent="0.35">
      <c r="A2656" s="28">
        <v>31</v>
      </c>
      <c r="B2656" s="28" t="s">
        <v>2398</v>
      </c>
      <c r="C2656" s="28" t="s">
        <v>431</v>
      </c>
      <c r="D2656" s="28">
        <v>3136207</v>
      </c>
      <c r="E2656" s="28" t="s">
        <v>2803</v>
      </c>
    </row>
    <row r="2657" spans="1:5" x14ac:dyDescent="0.35">
      <c r="A2657" s="28">
        <v>31</v>
      </c>
      <c r="B2657" s="28" t="s">
        <v>2398</v>
      </c>
      <c r="C2657" s="28" t="s">
        <v>431</v>
      </c>
      <c r="D2657" s="28">
        <v>3136306</v>
      </c>
      <c r="E2657" s="28" t="s">
        <v>2804</v>
      </c>
    </row>
    <row r="2658" spans="1:5" x14ac:dyDescent="0.35">
      <c r="A2658" s="28">
        <v>31</v>
      </c>
      <c r="B2658" s="28" t="s">
        <v>2398</v>
      </c>
      <c r="C2658" s="28" t="s">
        <v>431</v>
      </c>
      <c r="D2658" s="28">
        <v>3136405</v>
      </c>
      <c r="E2658" s="28" t="s">
        <v>2805</v>
      </c>
    </row>
    <row r="2659" spans="1:5" x14ac:dyDescent="0.35">
      <c r="A2659" s="28">
        <v>31</v>
      </c>
      <c r="B2659" s="28" t="s">
        <v>2398</v>
      </c>
      <c r="C2659" s="28" t="s">
        <v>431</v>
      </c>
      <c r="D2659" s="28">
        <v>3136504</v>
      </c>
      <c r="E2659" s="28" t="s">
        <v>2806</v>
      </c>
    </row>
    <row r="2660" spans="1:5" x14ac:dyDescent="0.35">
      <c r="A2660" s="28">
        <v>31</v>
      </c>
      <c r="B2660" s="28" t="s">
        <v>2398</v>
      </c>
      <c r="C2660" s="28" t="s">
        <v>431</v>
      </c>
      <c r="D2660" s="28">
        <v>3136520</v>
      </c>
      <c r="E2660" s="28" t="s">
        <v>2807</v>
      </c>
    </row>
    <row r="2661" spans="1:5" x14ac:dyDescent="0.35">
      <c r="A2661" s="28">
        <v>31</v>
      </c>
      <c r="B2661" s="28" t="s">
        <v>2398</v>
      </c>
      <c r="C2661" s="28" t="s">
        <v>431</v>
      </c>
      <c r="D2661" s="28">
        <v>3136553</v>
      </c>
      <c r="E2661" s="28" t="s">
        <v>2808</v>
      </c>
    </row>
    <row r="2662" spans="1:5" x14ac:dyDescent="0.35">
      <c r="A2662" s="28">
        <v>31</v>
      </c>
      <c r="B2662" s="28" t="s">
        <v>2398</v>
      </c>
      <c r="C2662" s="28" t="s">
        <v>431</v>
      </c>
      <c r="D2662" s="28">
        <v>3136579</v>
      </c>
      <c r="E2662" s="28" t="s">
        <v>2809</v>
      </c>
    </row>
    <row r="2663" spans="1:5" x14ac:dyDescent="0.35">
      <c r="A2663" s="28">
        <v>31</v>
      </c>
      <c r="B2663" s="28" t="s">
        <v>2398</v>
      </c>
      <c r="C2663" s="28" t="s">
        <v>431</v>
      </c>
      <c r="D2663" s="28">
        <v>3136603</v>
      </c>
      <c r="E2663" s="28" t="s">
        <v>494</v>
      </c>
    </row>
    <row r="2664" spans="1:5" x14ac:dyDescent="0.35">
      <c r="A2664" s="28">
        <v>31</v>
      </c>
      <c r="B2664" s="28" t="s">
        <v>2398</v>
      </c>
      <c r="C2664" s="28" t="s">
        <v>431</v>
      </c>
      <c r="D2664" s="28">
        <v>3136652</v>
      </c>
      <c r="E2664" s="28" t="s">
        <v>2810</v>
      </c>
    </row>
    <row r="2665" spans="1:5" x14ac:dyDescent="0.35">
      <c r="A2665" s="28">
        <v>31</v>
      </c>
      <c r="B2665" s="28" t="s">
        <v>2398</v>
      </c>
      <c r="C2665" s="28" t="s">
        <v>431</v>
      </c>
      <c r="D2665" s="28">
        <v>3136702</v>
      </c>
      <c r="E2665" s="28" t="s">
        <v>2811</v>
      </c>
    </row>
    <row r="2666" spans="1:5" x14ac:dyDescent="0.35">
      <c r="A2666" s="28">
        <v>31</v>
      </c>
      <c r="B2666" s="28" t="s">
        <v>2398</v>
      </c>
      <c r="C2666" s="28" t="s">
        <v>431</v>
      </c>
      <c r="D2666" s="28">
        <v>3136801</v>
      </c>
      <c r="E2666" s="28" t="s">
        <v>2812</v>
      </c>
    </row>
    <row r="2667" spans="1:5" x14ac:dyDescent="0.35">
      <c r="A2667" s="28">
        <v>31</v>
      </c>
      <c r="B2667" s="28" t="s">
        <v>2398</v>
      </c>
      <c r="C2667" s="28" t="s">
        <v>431</v>
      </c>
      <c r="D2667" s="28">
        <v>3136900</v>
      </c>
      <c r="E2667" s="28" t="s">
        <v>2813</v>
      </c>
    </row>
    <row r="2668" spans="1:5" x14ac:dyDescent="0.35">
      <c r="A2668" s="28">
        <v>31</v>
      </c>
      <c r="B2668" s="28" t="s">
        <v>2398</v>
      </c>
      <c r="C2668" s="28" t="s">
        <v>431</v>
      </c>
      <c r="D2668" s="28">
        <v>3136959</v>
      </c>
      <c r="E2668" s="28" t="s">
        <v>2814</v>
      </c>
    </row>
    <row r="2669" spans="1:5" x14ac:dyDescent="0.35">
      <c r="A2669" s="28">
        <v>31</v>
      </c>
      <c r="B2669" s="28" t="s">
        <v>2398</v>
      </c>
      <c r="C2669" s="28" t="s">
        <v>431</v>
      </c>
      <c r="D2669" s="28">
        <v>3137007</v>
      </c>
      <c r="E2669" s="28" t="s">
        <v>2815</v>
      </c>
    </row>
    <row r="2670" spans="1:5" x14ac:dyDescent="0.35">
      <c r="A2670" s="28">
        <v>31</v>
      </c>
      <c r="B2670" s="28" t="s">
        <v>2398</v>
      </c>
      <c r="C2670" s="28" t="s">
        <v>431</v>
      </c>
      <c r="D2670" s="28">
        <v>3137106</v>
      </c>
      <c r="E2670" s="28" t="s">
        <v>2816</v>
      </c>
    </row>
    <row r="2671" spans="1:5" x14ac:dyDescent="0.35">
      <c r="A2671" s="28">
        <v>31</v>
      </c>
      <c r="B2671" s="28" t="s">
        <v>2398</v>
      </c>
      <c r="C2671" s="28" t="s">
        <v>431</v>
      </c>
      <c r="D2671" s="28">
        <v>3137205</v>
      </c>
      <c r="E2671" s="28" t="s">
        <v>2817</v>
      </c>
    </row>
    <row r="2672" spans="1:5" x14ac:dyDescent="0.35">
      <c r="A2672" s="28">
        <v>31</v>
      </c>
      <c r="B2672" s="28" t="s">
        <v>2398</v>
      </c>
      <c r="C2672" s="28" t="s">
        <v>431</v>
      </c>
      <c r="D2672" s="28">
        <v>3137304</v>
      </c>
      <c r="E2672" s="28" t="s">
        <v>2818</v>
      </c>
    </row>
    <row r="2673" spans="1:5" x14ac:dyDescent="0.35">
      <c r="A2673" s="28">
        <v>31</v>
      </c>
      <c r="B2673" s="28" t="s">
        <v>2398</v>
      </c>
      <c r="C2673" s="28" t="s">
        <v>431</v>
      </c>
      <c r="D2673" s="28">
        <v>3137403</v>
      </c>
      <c r="E2673" s="28" t="s">
        <v>2819</v>
      </c>
    </row>
    <row r="2674" spans="1:5" x14ac:dyDescent="0.35">
      <c r="A2674" s="28">
        <v>31</v>
      </c>
      <c r="B2674" s="28" t="s">
        <v>2398</v>
      </c>
      <c r="C2674" s="28" t="s">
        <v>431</v>
      </c>
      <c r="D2674" s="28">
        <v>3137502</v>
      </c>
      <c r="E2674" s="28" t="s">
        <v>2820</v>
      </c>
    </row>
    <row r="2675" spans="1:5" x14ac:dyDescent="0.35">
      <c r="A2675" s="28">
        <v>31</v>
      </c>
      <c r="B2675" s="28" t="s">
        <v>2398</v>
      </c>
      <c r="C2675" s="28" t="s">
        <v>431</v>
      </c>
      <c r="D2675" s="28">
        <v>3137536</v>
      </c>
      <c r="E2675" s="28" t="s">
        <v>1762</v>
      </c>
    </row>
    <row r="2676" spans="1:5" x14ac:dyDescent="0.35">
      <c r="A2676" s="28">
        <v>31</v>
      </c>
      <c r="B2676" s="28" t="s">
        <v>2398</v>
      </c>
      <c r="C2676" s="28" t="s">
        <v>431</v>
      </c>
      <c r="D2676" s="28">
        <v>3137601</v>
      </c>
      <c r="E2676" s="28" t="s">
        <v>2821</v>
      </c>
    </row>
    <row r="2677" spans="1:5" x14ac:dyDescent="0.35">
      <c r="A2677" s="28">
        <v>31</v>
      </c>
      <c r="B2677" s="28" t="s">
        <v>2398</v>
      </c>
      <c r="C2677" s="28" t="s">
        <v>431</v>
      </c>
      <c r="D2677" s="28">
        <v>3137700</v>
      </c>
      <c r="E2677" s="28" t="s">
        <v>2822</v>
      </c>
    </row>
    <row r="2678" spans="1:5" x14ac:dyDescent="0.35">
      <c r="A2678" s="28">
        <v>31</v>
      </c>
      <c r="B2678" s="28" t="s">
        <v>2398</v>
      </c>
      <c r="C2678" s="28" t="s">
        <v>431</v>
      </c>
      <c r="D2678" s="28">
        <v>3137809</v>
      </c>
      <c r="E2678" s="28" t="s">
        <v>2823</v>
      </c>
    </row>
    <row r="2679" spans="1:5" x14ac:dyDescent="0.35">
      <c r="A2679" s="28">
        <v>31</v>
      </c>
      <c r="B2679" s="28" t="s">
        <v>2398</v>
      </c>
      <c r="C2679" s="28" t="s">
        <v>431</v>
      </c>
      <c r="D2679" s="28">
        <v>3137908</v>
      </c>
      <c r="E2679" s="28" t="s">
        <v>2824</v>
      </c>
    </row>
    <row r="2680" spans="1:5" x14ac:dyDescent="0.35">
      <c r="A2680" s="28">
        <v>31</v>
      </c>
      <c r="B2680" s="28" t="s">
        <v>2398</v>
      </c>
      <c r="C2680" s="28" t="s">
        <v>431</v>
      </c>
      <c r="D2680" s="28">
        <v>3138005</v>
      </c>
      <c r="E2680" s="28" t="s">
        <v>2825</v>
      </c>
    </row>
    <row r="2681" spans="1:5" x14ac:dyDescent="0.35">
      <c r="A2681" s="28">
        <v>31</v>
      </c>
      <c r="B2681" s="28" t="s">
        <v>2398</v>
      </c>
      <c r="C2681" s="28" t="s">
        <v>431</v>
      </c>
      <c r="D2681" s="28">
        <v>3138104</v>
      </c>
      <c r="E2681" s="28" t="s">
        <v>2826</v>
      </c>
    </row>
    <row r="2682" spans="1:5" x14ac:dyDescent="0.35">
      <c r="A2682" s="28">
        <v>31</v>
      </c>
      <c r="B2682" s="28" t="s">
        <v>2398</v>
      </c>
      <c r="C2682" s="28" t="s">
        <v>431</v>
      </c>
      <c r="D2682" s="28">
        <v>3138203</v>
      </c>
      <c r="E2682" s="28" t="s">
        <v>2827</v>
      </c>
    </row>
    <row r="2683" spans="1:5" x14ac:dyDescent="0.35">
      <c r="A2683" s="28">
        <v>31</v>
      </c>
      <c r="B2683" s="28" t="s">
        <v>2398</v>
      </c>
      <c r="C2683" s="28" t="s">
        <v>431</v>
      </c>
      <c r="D2683" s="28">
        <v>3138302</v>
      </c>
      <c r="E2683" s="28" t="s">
        <v>2828</v>
      </c>
    </row>
    <row r="2684" spans="1:5" x14ac:dyDescent="0.35">
      <c r="A2684" s="28">
        <v>31</v>
      </c>
      <c r="B2684" s="28" t="s">
        <v>2398</v>
      </c>
      <c r="C2684" s="28" t="s">
        <v>431</v>
      </c>
      <c r="D2684" s="28">
        <v>3138351</v>
      </c>
      <c r="E2684" s="28" t="s">
        <v>2829</v>
      </c>
    </row>
    <row r="2685" spans="1:5" x14ac:dyDescent="0.35">
      <c r="A2685" s="28">
        <v>31</v>
      </c>
      <c r="B2685" s="28" t="s">
        <v>2398</v>
      </c>
      <c r="C2685" s="28" t="s">
        <v>431</v>
      </c>
      <c r="D2685" s="28">
        <v>3138401</v>
      </c>
      <c r="E2685" s="28" t="s">
        <v>2830</v>
      </c>
    </row>
    <row r="2686" spans="1:5" x14ac:dyDescent="0.35">
      <c r="A2686" s="28">
        <v>31</v>
      </c>
      <c r="B2686" s="28" t="s">
        <v>2398</v>
      </c>
      <c r="C2686" s="28" t="s">
        <v>431</v>
      </c>
      <c r="D2686" s="28">
        <v>3138500</v>
      </c>
      <c r="E2686" s="28" t="s">
        <v>2831</v>
      </c>
    </row>
    <row r="2687" spans="1:5" x14ac:dyDescent="0.35">
      <c r="A2687" s="28">
        <v>31</v>
      </c>
      <c r="B2687" s="28" t="s">
        <v>2398</v>
      </c>
      <c r="C2687" s="28" t="s">
        <v>431</v>
      </c>
      <c r="D2687" s="28">
        <v>3138609</v>
      </c>
      <c r="E2687" s="28" t="s">
        <v>2832</v>
      </c>
    </row>
    <row r="2688" spans="1:5" x14ac:dyDescent="0.35">
      <c r="A2688" s="28">
        <v>31</v>
      </c>
      <c r="B2688" s="28" t="s">
        <v>2398</v>
      </c>
      <c r="C2688" s="28" t="s">
        <v>431</v>
      </c>
      <c r="D2688" s="28">
        <v>3138625</v>
      </c>
      <c r="E2688" s="28" t="s">
        <v>2833</v>
      </c>
    </row>
    <row r="2689" spans="1:5" x14ac:dyDescent="0.35">
      <c r="A2689" s="28">
        <v>31</v>
      </c>
      <c r="B2689" s="28" t="s">
        <v>2398</v>
      </c>
      <c r="C2689" s="28" t="s">
        <v>431</v>
      </c>
      <c r="D2689" s="28">
        <v>3138658</v>
      </c>
      <c r="E2689" s="28" t="s">
        <v>2834</v>
      </c>
    </row>
    <row r="2690" spans="1:5" x14ac:dyDescent="0.35">
      <c r="A2690" s="28">
        <v>31</v>
      </c>
      <c r="B2690" s="28" t="s">
        <v>2398</v>
      </c>
      <c r="C2690" s="28" t="s">
        <v>431</v>
      </c>
      <c r="D2690" s="28">
        <v>3138674</v>
      </c>
      <c r="E2690" s="28" t="s">
        <v>2835</v>
      </c>
    </row>
    <row r="2691" spans="1:5" x14ac:dyDescent="0.35">
      <c r="A2691" s="28">
        <v>31</v>
      </c>
      <c r="B2691" s="28" t="s">
        <v>2398</v>
      </c>
      <c r="C2691" s="28" t="s">
        <v>431</v>
      </c>
      <c r="D2691" s="28">
        <v>3138682</v>
      </c>
      <c r="E2691" s="28" t="s">
        <v>2836</v>
      </c>
    </row>
    <row r="2692" spans="1:5" x14ac:dyDescent="0.35">
      <c r="A2692" s="28">
        <v>31</v>
      </c>
      <c r="B2692" s="28" t="s">
        <v>2398</v>
      </c>
      <c r="C2692" s="28" t="s">
        <v>431</v>
      </c>
      <c r="D2692" s="28">
        <v>3138708</v>
      </c>
      <c r="E2692" s="28" t="s">
        <v>2837</v>
      </c>
    </row>
    <row r="2693" spans="1:5" x14ac:dyDescent="0.35">
      <c r="A2693" s="28">
        <v>31</v>
      </c>
      <c r="B2693" s="28" t="s">
        <v>2398</v>
      </c>
      <c r="C2693" s="28" t="s">
        <v>431</v>
      </c>
      <c r="D2693" s="28">
        <v>3138807</v>
      </c>
      <c r="E2693" s="28" t="s">
        <v>2838</v>
      </c>
    </row>
    <row r="2694" spans="1:5" x14ac:dyDescent="0.35">
      <c r="A2694" s="28">
        <v>31</v>
      </c>
      <c r="B2694" s="28" t="s">
        <v>2398</v>
      </c>
      <c r="C2694" s="28" t="s">
        <v>431</v>
      </c>
      <c r="D2694" s="28">
        <v>3138906</v>
      </c>
      <c r="E2694" s="28" t="s">
        <v>2839</v>
      </c>
    </row>
    <row r="2695" spans="1:5" x14ac:dyDescent="0.35">
      <c r="A2695" s="28">
        <v>31</v>
      </c>
      <c r="B2695" s="28" t="s">
        <v>2398</v>
      </c>
      <c r="C2695" s="28" t="s">
        <v>431</v>
      </c>
      <c r="D2695" s="28">
        <v>3139003</v>
      </c>
      <c r="E2695" s="28" t="s">
        <v>2840</v>
      </c>
    </row>
    <row r="2696" spans="1:5" x14ac:dyDescent="0.35">
      <c r="A2696" s="28">
        <v>31</v>
      </c>
      <c r="B2696" s="28" t="s">
        <v>2398</v>
      </c>
      <c r="C2696" s="28" t="s">
        <v>431</v>
      </c>
      <c r="D2696" s="28">
        <v>3139102</v>
      </c>
      <c r="E2696" s="28" t="s">
        <v>2841</v>
      </c>
    </row>
    <row r="2697" spans="1:5" x14ac:dyDescent="0.35">
      <c r="A2697" s="28">
        <v>31</v>
      </c>
      <c r="B2697" s="28" t="s">
        <v>2398</v>
      </c>
      <c r="C2697" s="28" t="s">
        <v>431</v>
      </c>
      <c r="D2697" s="28">
        <v>3139201</v>
      </c>
      <c r="E2697" s="28" t="s">
        <v>2842</v>
      </c>
    </row>
    <row r="2698" spans="1:5" x14ac:dyDescent="0.35">
      <c r="A2698" s="28">
        <v>31</v>
      </c>
      <c r="B2698" s="28" t="s">
        <v>2398</v>
      </c>
      <c r="C2698" s="28" t="s">
        <v>431</v>
      </c>
      <c r="D2698" s="28">
        <v>3139250</v>
      </c>
      <c r="E2698" s="28" t="s">
        <v>2843</v>
      </c>
    </row>
    <row r="2699" spans="1:5" x14ac:dyDescent="0.35">
      <c r="A2699" s="28">
        <v>31</v>
      </c>
      <c r="B2699" s="28" t="s">
        <v>2398</v>
      </c>
      <c r="C2699" s="28" t="s">
        <v>431</v>
      </c>
      <c r="D2699" s="28">
        <v>3139300</v>
      </c>
      <c r="E2699" s="28" t="s">
        <v>2844</v>
      </c>
    </row>
    <row r="2700" spans="1:5" x14ac:dyDescent="0.35">
      <c r="A2700" s="28">
        <v>31</v>
      </c>
      <c r="B2700" s="28" t="s">
        <v>2398</v>
      </c>
      <c r="C2700" s="28" t="s">
        <v>431</v>
      </c>
      <c r="D2700" s="28">
        <v>3139409</v>
      </c>
      <c r="E2700" s="28" t="s">
        <v>2845</v>
      </c>
    </row>
    <row r="2701" spans="1:5" x14ac:dyDescent="0.35">
      <c r="A2701" s="28">
        <v>31</v>
      </c>
      <c r="B2701" s="28" t="s">
        <v>2398</v>
      </c>
      <c r="C2701" s="28" t="s">
        <v>431</v>
      </c>
      <c r="D2701" s="28">
        <v>3139508</v>
      </c>
      <c r="E2701" s="28" t="s">
        <v>2846</v>
      </c>
    </row>
    <row r="2702" spans="1:5" x14ac:dyDescent="0.35">
      <c r="A2702" s="28">
        <v>31</v>
      </c>
      <c r="B2702" s="28" t="s">
        <v>2398</v>
      </c>
      <c r="C2702" s="28" t="s">
        <v>431</v>
      </c>
      <c r="D2702" s="28">
        <v>3139607</v>
      </c>
      <c r="E2702" s="28" t="s">
        <v>2847</v>
      </c>
    </row>
    <row r="2703" spans="1:5" x14ac:dyDescent="0.35">
      <c r="A2703" s="28">
        <v>31</v>
      </c>
      <c r="B2703" s="28" t="s">
        <v>2398</v>
      </c>
      <c r="C2703" s="28" t="s">
        <v>431</v>
      </c>
      <c r="D2703" s="28">
        <v>3139706</v>
      </c>
      <c r="E2703" s="28" t="s">
        <v>2848</v>
      </c>
    </row>
    <row r="2704" spans="1:5" x14ac:dyDescent="0.35">
      <c r="A2704" s="28">
        <v>31</v>
      </c>
      <c r="B2704" s="28" t="s">
        <v>2398</v>
      </c>
      <c r="C2704" s="28" t="s">
        <v>431</v>
      </c>
      <c r="D2704" s="28">
        <v>3139805</v>
      </c>
      <c r="E2704" s="28" t="s">
        <v>2849</v>
      </c>
    </row>
    <row r="2705" spans="1:5" x14ac:dyDescent="0.35">
      <c r="A2705" s="28">
        <v>31</v>
      </c>
      <c r="B2705" s="28" t="s">
        <v>2398</v>
      </c>
      <c r="C2705" s="28" t="s">
        <v>431</v>
      </c>
      <c r="D2705" s="28">
        <v>3139904</v>
      </c>
      <c r="E2705" s="28" t="s">
        <v>2850</v>
      </c>
    </row>
    <row r="2706" spans="1:5" x14ac:dyDescent="0.35">
      <c r="A2706" s="28">
        <v>31</v>
      </c>
      <c r="B2706" s="28" t="s">
        <v>2398</v>
      </c>
      <c r="C2706" s="28" t="s">
        <v>431</v>
      </c>
      <c r="D2706" s="28">
        <v>3140001</v>
      </c>
      <c r="E2706" s="28" t="s">
        <v>2851</v>
      </c>
    </row>
    <row r="2707" spans="1:5" x14ac:dyDescent="0.35">
      <c r="A2707" s="28">
        <v>31</v>
      </c>
      <c r="B2707" s="28" t="s">
        <v>2398</v>
      </c>
      <c r="C2707" s="28" t="s">
        <v>431</v>
      </c>
      <c r="D2707" s="28">
        <v>3140100</v>
      </c>
      <c r="E2707" s="28" t="s">
        <v>2852</v>
      </c>
    </row>
    <row r="2708" spans="1:5" x14ac:dyDescent="0.35">
      <c r="A2708" s="28">
        <v>31</v>
      </c>
      <c r="B2708" s="28" t="s">
        <v>2398</v>
      </c>
      <c r="C2708" s="28" t="s">
        <v>431</v>
      </c>
      <c r="D2708" s="28">
        <v>3140159</v>
      </c>
      <c r="E2708" s="28" t="s">
        <v>2853</v>
      </c>
    </row>
    <row r="2709" spans="1:5" x14ac:dyDescent="0.35">
      <c r="A2709" s="28">
        <v>31</v>
      </c>
      <c r="B2709" s="28" t="s">
        <v>2398</v>
      </c>
      <c r="C2709" s="28" t="s">
        <v>431</v>
      </c>
      <c r="D2709" s="28">
        <v>3140209</v>
      </c>
      <c r="E2709" s="28" t="s">
        <v>2854</v>
      </c>
    </row>
    <row r="2710" spans="1:5" x14ac:dyDescent="0.35">
      <c r="A2710" s="28">
        <v>31</v>
      </c>
      <c r="B2710" s="28" t="s">
        <v>2398</v>
      </c>
      <c r="C2710" s="28" t="s">
        <v>431</v>
      </c>
      <c r="D2710" s="28">
        <v>3140308</v>
      </c>
      <c r="E2710" s="28" t="s">
        <v>2855</v>
      </c>
    </row>
    <row r="2711" spans="1:5" x14ac:dyDescent="0.35">
      <c r="A2711" s="28">
        <v>31</v>
      </c>
      <c r="B2711" s="28" t="s">
        <v>2398</v>
      </c>
      <c r="C2711" s="28" t="s">
        <v>431</v>
      </c>
      <c r="D2711" s="28">
        <v>3140407</v>
      </c>
      <c r="E2711" s="28" t="s">
        <v>2856</v>
      </c>
    </row>
    <row r="2712" spans="1:5" x14ac:dyDescent="0.35">
      <c r="A2712" s="28">
        <v>31</v>
      </c>
      <c r="B2712" s="28" t="s">
        <v>2398</v>
      </c>
      <c r="C2712" s="28" t="s">
        <v>431</v>
      </c>
      <c r="D2712" s="28">
        <v>3140506</v>
      </c>
      <c r="E2712" s="28" t="s">
        <v>2857</v>
      </c>
    </row>
    <row r="2713" spans="1:5" x14ac:dyDescent="0.35">
      <c r="A2713" s="28">
        <v>31</v>
      </c>
      <c r="B2713" s="28" t="s">
        <v>2398</v>
      </c>
      <c r="C2713" s="28" t="s">
        <v>431</v>
      </c>
      <c r="D2713" s="28">
        <v>3140530</v>
      </c>
      <c r="E2713" s="28" t="s">
        <v>2858</v>
      </c>
    </row>
    <row r="2714" spans="1:5" x14ac:dyDescent="0.35">
      <c r="A2714" s="28">
        <v>31</v>
      </c>
      <c r="B2714" s="28" t="s">
        <v>2398</v>
      </c>
      <c r="C2714" s="28" t="s">
        <v>431</v>
      </c>
      <c r="D2714" s="28">
        <v>3140555</v>
      </c>
      <c r="E2714" s="28" t="s">
        <v>2859</v>
      </c>
    </row>
    <row r="2715" spans="1:5" x14ac:dyDescent="0.35">
      <c r="A2715" s="28">
        <v>31</v>
      </c>
      <c r="B2715" s="28" t="s">
        <v>2398</v>
      </c>
      <c r="C2715" s="28" t="s">
        <v>431</v>
      </c>
      <c r="D2715" s="28">
        <v>3140605</v>
      </c>
      <c r="E2715" s="28" t="s">
        <v>2860</v>
      </c>
    </row>
    <row r="2716" spans="1:5" x14ac:dyDescent="0.35">
      <c r="A2716" s="28">
        <v>31</v>
      </c>
      <c r="B2716" s="28" t="s">
        <v>2398</v>
      </c>
      <c r="C2716" s="28" t="s">
        <v>431</v>
      </c>
      <c r="D2716" s="28">
        <v>3140704</v>
      </c>
      <c r="E2716" s="28" t="s">
        <v>2861</v>
      </c>
    </row>
    <row r="2717" spans="1:5" x14ac:dyDescent="0.35">
      <c r="A2717" s="28">
        <v>31</v>
      </c>
      <c r="B2717" s="28" t="s">
        <v>2398</v>
      </c>
      <c r="C2717" s="28" t="s">
        <v>431</v>
      </c>
      <c r="D2717" s="28">
        <v>3140803</v>
      </c>
      <c r="E2717" s="28" t="s">
        <v>2862</v>
      </c>
    </row>
    <row r="2718" spans="1:5" x14ac:dyDescent="0.35">
      <c r="A2718" s="28">
        <v>31</v>
      </c>
      <c r="B2718" s="28" t="s">
        <v>2398</v>
      </c>
      <c r="C2718" s="28" t="s">
        <v>431</v>
      </c>
      <c r="D2718" s="28">
        <v>3140852</v>
      </c>
      <c r="E2718" s="28" t="s">
        <v>2863</v>
      </c>
    </row>
    <row r="2719" spans="1:5" x14ac:dyDescent="0.35">
      <c r="A2719" s="28">
        <v>31</v>
      </c>
      <c r="B2719" s="28" t="s">
        <v>2398</v>
      </c>
      <c r="C2719" s="28" t="s">
        <v>431</v>
      </c>
      <c r="D2719" s="28">
        <v>3140902</v>
      </c>
      <c r="E2719" s="28" t="s">
        <v>2864</v>
      </c>
    </row>
    <row r="2720" spans="1:5" x14ac:dyDescent="0.35">
      <c r="A2720" s="28">
        <v>31</v>
      </c>
      <c r="B2720" s="28" t="s">
        <v>2398</v>
      </c>
      <c r="C2720" s="28" t="s">
        <v>431</v>
      </c>
      <c r="D2720" s="28">
        <v>3141009</v>
      </c>
      <c r="E2720" s="28" t="s">
        <v>2865</v>
      </c>
    </row>
    <row r="2721" spans="1:5" x14ac:dyDescent="0.35">
      <c r="A2721" s="28">
        <v>31</v>
      </c>
      <c r="B2721" s="28" t="s">
        <v>2398</v>
      </c>
      <c r="C2721" s="28" t="s">
        <v>431</v>
      </c>
      <c r="D2721" s="28">
        <v>3141108</v>
      </c>
      <c r="E2721" s="28" t="s">
        <v>2866</v>
      </c>
    </row>
    <row r="2722" spans="1:5" x14ac:dyDescent="0.35">
      <c r="A2722" s="28">
        <v>31</v>
      </c>
      <c r="B2722" s="28" t="s">
        <v>2398</v>
      </c>
      <c r="C2722" s="28" t="s">
        <v>431</v>
      </c>
      <c r="D2722" s="28">
        <v>3141207</v>
      </c>
      <c r="E2722" s="28" t="s">
        <v>2867</v>
      </c>
    </row>
    <row r="2723" spans="1:5" x14ac:dyDescent="0.35">
      <c r="A2723" s="28">
        <v>31</v>
      </c>
      <c r="B2723" s="28" t="s">
        <v>2398</v>
      </c>
      <c r="C2723" s="28" t="s">
        <v>431</v>
      </c>
      <c r="D2723" s="28">
        <v>3141306</v>
      </c>
      <c r="E2723" s="28" t="s">
        <v>2868</v>
      </c>
    </row>
    <row r="2724" spans="1:5" x14ac:dyDescent="0.35">
      <c r="A2724" s="28">
        <v>31</v>
      </c>
      <c r="B2724" s="28" t="s">
        <v>2398</v>
      </c>
      <c r="C2724" s="28" t="s">
        <v>431</v>
      </c>
      <c r="D2724" s="28">
        <v>3141405</v>
      </c>
      <c r="E2724" s="28" t="s">
        <v>2869</v>
      </c>
    </row>
    <row r="2725" spans="1:5" x14ac:dyDescent="0.35">
      <c r="A2725" s="28">
        <v>31</v>
      </c>
      <c r="B2725" s="28" t="s">
        <v>2398</v>
      </c>
      <c r="C2725" s="28" t="s">
        <v>431</v>
      </c>
      <c r="D2725" s="28">
        <v>3141504</v>
      </c>
      <c r="E2725" s="28" t="s">
        <v>2870</v>
      </c>
    </row>
    <row r="2726" spans="1:5" x14ac:dyDescent="0.35">
      <c r="A2726" s="28">
        <v>31</v>
      </c>
      <c r="B2726" s="28" t="s">
        <v>2398</v>
      </c>
      <c r="C2726" s="28" t="s">
        <v>431</v>
      </c>
      <c r="D2726" s="28">
        <v>3141603</v>
      </c>
      <c r="E2726" s="28" t="s">
        <v>2871</v>
      </c>
    </row>
    <row r="2727" spans="1:5" x14ac:dyDescent="0.35">
      <c r="A2727" s="28">
        <v>31</v>
      </c>
      <c r="B2727" s="28" t="s">
        <v>2398</v>
      </c>
      <c r="C2727" s="28" t="s">
        <v>431</v>
      </c>
      <c r="D2727" s="28">
        <v>3141702</v>
      </c>
      <c r="E2727" s="28" t="s">
        <v>2872</v>
      </c>
    </row>
    <row r="2728" spans="1:5" x14ac:dyDescent="0.35">
      <c r="A2728" s="28">
        <v>31</v>
      </c>
      <c r="B2728" s="28" t="s">
        <v>2398</v>
      </c>
      <c r="C2728" s="28" t="s">
        <v>431</v>
      </c>
      <c r="D2728" s="28">
        <v>3141801</v>
      </c>
      <c r="E2728" s="28" t="s">
        <v>2873</v>
      </c>
    </row>
    <row r="2729" spans="1:5" x14ac:dyDescent="0.35">
      <c r="A2729" s="28">
        <v>31</v>
      </c>
      <c r="B2729" s="28" t="s">
        <v>2398</v>
      </c>
      <c r="C2729" s="28" t="s">
        <v>431</v>
      </c>
      <c r="D2729" s="28">
        <v>3141900</v>
      </c>
      <c r="E2729" s="28" t="s">
        <v>2874</v>
      </c>
    </row>
    <row r="2730" spans="1:5" x14ac:dyDescent="0.35">
      <c r="A2730" s="28">
        <v>31</v>
      </c>
      <c r="B2730" s="28" t="s">
        <v>2398</v>
      </c>
      <c r="C2730" s="28" t="s">
        <v>431</v>
      </c>
      <c r="D2730" s="28">
        <v>3142007</v>
      </c>
      <c r="E2730" s="28" t="s">
        <v>2875</v>
      </c>
    </row>
    <row r="2731" spans="1:5" x14ac:dyDescent="0.35">
      <c r="A2731" s="28">
        <v>31</v>
      </c>
      <c r="B2731" s="28" t="s">
        <v>2398</v>
      </c>
      <c r="C2731" s="28" t="s">
        <v>431</v>
      </c>
      <c r="D2731" s="28">
        <v>3142106</v>
      </c>
      <c r="E2731" s="28" t="s">
        <v>2876</v>
      </c>
    </row>
    <row r="2732" spans="1:5" x14ac:dyDescent="0.35">
      <c r="A2732" s="28">
        <v>31</v>
      </c>
      <c r="B2732" s="28" t="s">
        <v>2398</v>
      </c>
      <c r="C2732" s="28" t="s">
        <v>431</v>
      </c>
      <c r="D2732" s="28">
        <v>3142205</v>
      </c>
      <c r="E2732" s="28" t="s">
        <v>2877</v>
      </c>
    </row>
    <row r="2733" spans="1:5" x14ac:dyDescent="0.35">
      <c r="A2733" s="28">
        <v>31</v>
      </c>
      <c r="B2733" s="28" t="s">
        <v>2398</v>
      </c>
      <c r="C2733" s="28" t="s">
        <v>431</v>
      </c>
      <c r="D2733" s="28">
        <v>3142254</v>
      </c>
      <c r="E2733" s="28" t="s">
        <v>2878</v>
      </c>
    </row>
    <row r="2734" spans="1:5" x14ac:dyDescent="0.35">
      <c r="A2734" s="28">
        <v>31</v>
      </c>
      <c r="B2734" s="28" t="s">
        <v>2398</v>
      </c>
      <c r="C2734" s="28" t="s">
        <v>431</v>
      </c>
      <c r="D2734" s="28">
        <v>3142304</v>
      </c>
      <c r="E2734" s="28" t="s">
        <v>2879</v>
      </c>
    </row>
    <row r="2735" spans="1:5" x14ac:dyDescent="0.35">
      <c r="A2735" s="28">
        <v>31</v>
      </c>
      <c r="B2735" s="28" t="s">
        <v>2398</v>
      </c>
      <c r="C2735" s="28" t="s">
        <v>431</v>
      </c>
      <c r="D2735" s="28">
        <v>3142403</v>
      </c>
      <c r="E2735" s="28" t="s">
        <v>2880</v>
      </c>
    </row>
    <row r="2736" spans="1:5" x14ac:dyDescent="0.35">
      <c r="A2736" s="28">
        <v>31</v>
      </c>
      <c r="B2736" s="28" t="s">
        <v>2398</v>
      </c>
      <c r="C2736" s="28" t="s">
        <v>431</v>
      </c>
      <c r="D2736" s="28">
        <v>3142502</v>
      </c>
      <c r="E2736" s="28" t="s">
        <v>2881</v>
      </c>
    </row>
    <row r="2737" spans="1:5" x14ac:dyDescent="0.35">
      <c r="A2737" s="28">
        <v>31</v>
      </c>
      <c r="B2737" s="28" t="s">
        <v>2398</v>
      </c>
      <c r="C2737" s="28" t="s">
        <v>431</v>
      </c>
      <c r="D2737" s="28">
        <v>3142601</v>
      </c>
      <c r="E2737" s="28" t="s">
        <v>2882</v>
      </c>
    </row>
    <row r="2738" spans="1:5" x14ac:dyDescent="0.35">
      <c r="A2738" s="28">
        <v>31</v>
      </c>
      <c r="B2738" s="28" t="s">
        <v>2398</v>
      </c>
      <c r="C2738" s="28" t="s">
        <v>431</v>
      </c>
      <c r="D2738" s="28">
        <v>3142700</v>
      </c>
      <c r="E2738" s="28" t="s">
        <v>2883</v>
      </c>
    </row>
    <row r="2739" spans="1:5" x14ac:dyDescent="0.35">
      <c r="A2739" s="28">
        <v>31</v>
      </c>
      <c r="B2739" s="28" t="s">
        <v>2398</v>
      </c>
      <c r="C2739" s="28" t="s">
        <v>431</v>
      </c>
      <c r="D2739" s="28">
        <v>3142809</v>
      </c>
      <c r="E2739" s="28" t="s">
        <v>2884</v>
      </c>
    </row>
    <row r="2740" spans="1:5" x14ac:dyDescent="0.35">
      <c r="A2740" s="28">
        <v>31</v>
      </c>
      <c r="B2740" s="28" t="s">
        <v>2398</v>
      </c>
      <c r="C2740" s="28" t="s">
        <v>431</v>
      </c>
      <c r="D2740" s="28">
        <v>3142908</v>
      </c>
      <c r="E2740" s="28" t="s">
        <v>2885</v>
      </c>
    </row>
    <row r="2741" spans="1:5" x14ac:dyDescent="0.35">
      <c r="A2741" s="28">
        <v>31</v>
      </c>
      <c r="B2741" s="28" t="s">
        <v>2398</v>
      </c>
      <c r="C2741" s="28" t="s">
        <v>431</v>
      </c>
      <c r="D2741" s="28">
        <v>3143005</v>
      </c>
      <c r="E2741" s="28" t="s">
        <v>2886</v>
      </c>
    </row>
    <row r="2742" spans="1:5" x14ac:dyDescent="0.35">
      <c r="A2742" s="28">
        <v>31</v>
      </c>
      <c r="B2742" s="28" t="s">
        <v>2398</v>
      </c>
      <c r="C2742" s="28" t="s">
        <v>431</v>
      </c>
      <c r="D2742" s="28">
        <v>3143104</v>
      </c>
      <c r="E2742" s="28" t="s">
        <v>2887</v>
      </c>
    </row>
    <row r="2743" spans="1:5" x14ac:dyDescent="0.35">
      <c r="A2743" s="28">
        <v>31</v>
      </c>
      <c r="B2743" s="28" t="s">
        <v>2398</v>
      </c>
      <c r="C2743" s="28" t="s">
        <v>431</v>
      </c>
      <c r="D2743" s="28">
        <v>3143153</v>
      </c>
      <c r="E2743" s="28" t="s">
        <v>2888</v>
      </c>
    </row>
    <row r="2744" spans="1:5" x14ac:dyDescent="0.35">
      <c r="A2744" s="28">
        <v>31</v>
      </c>
      <c r="B2744" s="28" t="s">
        <v>2398</v>
      </c>
      <c r="C2744" s="28" t="s">
        <v>431</v>
      </c>
      <c r="D2744" s="28">
        <v>3143203</v>
      </c>
      <c r="E2744" s="28" t="s">
        <v>2889</v>
      </c>
    </row>
    <row r="2745" spans="1:5" x14ac:dyDescent="0.35">
      <c r="A2745" s="28">
        <v>31</v>
      </c>
      <c r="B2745" s="28" t="s">
        <v>2398</v>
      </c>
      <c r="C2745" s="28" t="s">
        <v>431</v>
      </c>
      <c r="D2745" s="28">
        <v>3143302</v>
      </c>
      <c r="E2745" s="28" t="s">
        <v>2890</v>
      </c>
    </row>
    <row r="2746" spans="1:5" x14ac:dyDescent="0.35">
      <c r="A2746" s="28">
        <v>31</v>
      </c>
      <c r="B2746" s="28" t="s">
        <v>2398</v>
      </c>
      <c r="C2746" s="28" t="s">
        <v>431</v>
      </c>
      <c r="D2746" s="28">
        <v>3143401</v>
      </c>
      <c r="E2746" s="28" t="s">
        <v>2891</v>
      </c>
    </row>
    <row r="2747" spans="1:5" x14ac:dyDescent="0.35">
      <c r="A2747" s="28">
        <v>31</v>
      </c>
      <c r="B2747" s="28" t="s">
        <v>2398</v>
      </c>
      <c r="C2747" s="28" t="s">
        <v>431</v>
      </c>
      <c r="D2747" s="28">
        <v>3143450</v>
      </c>
      <c r="E2747" s="28" t="s">
        <v>2892</v>
      </c>
    </row>
    <row r="2748" spans="1:5" x14ac:dyDescent="0.35">
      <c r="A2748" s="28">
        <v>31</v>
      </c>
      <c r="B2748" s="28" t="s">
        <v>2398</v>
      </c>
      <c r="C2748" s="28" t="s">
        <v>431</v>
      </c>
      <c r="D2748" s="28">
        <v>3143500</v>
      </c>
      <c r="E2748" s="28" t="s">
        <v>2893</v>
      </c>
    </row>
    <row r="2749" spans="1:5" x14ac:dyDescent="0.35">
      <c r="A2749" s="28">
        <v>31</v>
      </c>
      <c r="B2749" s="28" t="s">
        <v>2398</v>
      </c>
      <c r="C2749" s="28" t="s">
        <v>431</v>
      </c>
      <c r="D2749" s="28">
        <v>3143609</v>
      </c>
      <c r="E2749" s="28" t="s">
        <v>2894</v>
      </c>
    </row>
    <row r="2750" spans="1:5" x14ac:dyDescent="0.35">
      <c r="A2750" s="28">
        <v>31</v>
      </c>
      <c r="B2750" s="28" t="s">
        <v>2398</v>
      </c>
      <c r="C2750" s="28" t="s">
        <v>431</v>
      </c>
      <c r="D2750" s="28">
        <v>3143708</v>
      </c>
      <c r="E2750" s="28" t="s">
        <v>2895</v>
      </c>
    </row>
    <row r="2751" spans="1:5" x14ac:dyDescent="0.35">
      <c r="A2751" s="28">
        <v>31</v>
      </c>
      <c r="B2751" s="28" t="s">
        <v>2398</v>
      </c>
      <c r="C2751" s="28" t="s">
        <v>431</v>
      </c>
      <c r="D2751" s="28">
        <v>3143807</v>
      </c>
      <c r="E2751" s="28" t="s">
        <v>2896</v>
      </c>
    </row>
    <row r="2752" spans="1:5" x14ac:dyDescent="0.35">
      <c r="A2752" s="28">
        <v>31</v>
      </c>
      <c r="B2752" s="28" t="s">
        <v>2398</v>
      </c>
      <c r="C2752" s="28" t="s">
        <v>431</v>
      </c>
      <c r="D2752" s="28">
        <v>3143906</v>
      </c>
      <c r="E2752" s="28" t="s">
        <v>2897</v>
      </c>
    </row>
    <row r="2753" spans="1:5" x14ac:dyDescent="0.35">
      <c r="A2753" s="28">
        <v>31</v>
      </c>
      <c r="B2753" s="28" t="s">
        <v>2398</v>
      </c>
      <c r="C2753" s="28" t="s">
        <v>431</v>
      </c>
      <c r="D2753" s="28">
        <v>3144003</v>
      </c>
      <c r="E2753" s="28" t="s">
        <v>2898</v>
      </c>
    </row>
    <row r="2754" spans="1:5" x14ac:dyDescent="0.35">
      <c r="A2754" s="28">
        <v>31</v>
      </c>
      <c r="B2754" s="28" t="s">
        <v>2398</v>
      </c>
      <c r="C2754" s="28" t="s">
        <v>431</v>
      </c>
      <c r="D2754" s="28">
        <v>3144102</v>
      </c>
      <c r="E2754" s="28" t="s">
        <v>2899</v>
      </c>
    </row>
    <row r="2755" spans="1:5" x14ac:dyDescent="0.35">
      <c r="A2755" s="28">
        <v>31</v>
      </c>
      <c r="B2755" s="28" t="s">
        <v>2398</v>
      </c>
      <c r="C2755" s="28" t="s">
        <v>431</v>
      </c>
      <c r="D2755" s="28">
        <v>3144201</v>
      </c>
      <c r="E2755" s="28" t="s">
        <v>2900</v>
      </c>
    </row>
    <row r="2756" spans="1:5" x14ac:dyDescent="0.35">
      <c r="A2756" s="28">
        <v>31</v>
      </c>
      <c r="B2756" s="28" t="s">
        <v>2398</v>
      </c>
      <c r="C2756" s="28" t="s">
        <v>431</v>
      </c>
      <c r="D2756" s="28">
        <v>3144300</v>
      </c>
      <c r="E2756" s="28" t="s">
        <v>2901</v>
      </c>
    </row>
    <row r="2757" spans="1:5" x14ac:dyDescent="0.35">
      <c r="A2757" s="28">
        <v>31</v>
      </c>
      <c r="B2757" s="28" t="s">
        <v>2398</v>
      </c>
      <c r="C2757" s="28" t="s">
        <v>431</v>
      </c>
      <c r="D2757" s="28">
        <v>3144359</v>
      </c>
      <c r="E2757" s="28" t="s">
        <v>2902</v>
      </c>
    </row>
    <row r="2758" spans="1:5" x14ac:dyDescent="0.35">
      <c r="A2758" s="28">
        <v>31</v>
      </c>
      <c r="B2758" s="28" t="s">
        <v>2398</v>
      </c>
      <c r="C2758" s="28" t="s">
        <v>431</v>
      </c>
      <c r="D2758" s="28">
        <v>3144375</v>
      </c>
      <c r="E2758" s="28" t="s">
        <v>2903</v>
      </c>
    </row>
    <row r="2759" spans="1:5" x14ac:dyDescent="0.35">
      <c r="A2759" s="28">
        <v>31</v>
      </c>
      <c r="B2759" s="28" t="s">
        <v>2398</v>
      </c>
      <c r="C2759" s="28" t="s">
        <v>431</v>
      </c>
      <c r="D2759" s="28">
        <v>3144409</v>
      </c>
      <c r="E2759" s="28" t="s">
        <v>2904</v>
      </c>
    </row>
    <row r="2760" spans="1:5" x14ac:dyDescent="0.35">
      <c r="A2760" s="28">
        <v>31</v>
      </c>
      <c r="B2760" s="28" t="s">
        <v>2398</v>
      </c>
      <c r="C2760" s="28" t="s">
        <v>431</v>
      </c>
      <c r="D2760" s="28">
        <v>3144508</v>
      </c>
      <c r="E2760" s="28" t="s">
        <v>2905</v>
      </c>
    </row>
    <row r="2761" spans="1:5" x14ac:dyDescent="0.35">
      <c r="A2761" s="28">
        <v>31</v>
      </c>
      <c r="B2761" s="28" t="s">
        <v>2398</v>
      </c>
      <c r="C2761" s="28" t="s">
        <v>431</v>
      </c>
      <c r="D2761" s="28">
        <v>3144607</v>
      </c>
      <c r="E2761" s="28" t="s">
        <v>2906</v>
      </c>
    </row>
    <row r="2762" spans="1:5" x14ac:dyDescent="0.35">
      <c r="A2762" s="28">
        <v>31</v>
      </c>
      <c r="B2762" s="28" t="s">
        <v>2398</v>
      </c>
      <c r="C2762" s="28" t="s">
        <v>431</v>
      </c>
      <c r="D2762" s="28">
        <v>3144656</v>
      </c>
      <c r="E2762" s="28" t="s">
        <v>2907</v>
      </c>
    </row>
    <row r="2763" spans="1:5" x14ac:dyDescent="0.35">
      <c r="A2763" s="28">
        <v>31</v>
      </c>
      <c r="B2763" s="28" t="s">
        <v>2398</v>
      </c>
      <c r="C2763" s="28" t="s">
        <v>431</v>
      </c>
      <c r="D2763" s="28">
        <v>3144672</v>
      </c>
      <c r="E2763" s="28" t="s">
        <v>2908</v>
      </c>
    </row>
    <row r="2764" spans="1:5" x14ac:dyDescent="0.35">
      <c r="A2764" s="28">
        <v>31</v>
      </c>
      <c r="B2764" s="28" t="s">
        <v>2398</v>
      </c>
      <c r="C2764" s="28" t="s">
        <v>431</v>
      </c>
      <c r="D2764" s="28">
        <v>3144706</v>
      </c>
      <c r="E2764" s="28" t="s">
        <v>2909</v>
      </c>
    </row>
    <row r="2765" spans="1:5" x14ac:dyDescent="0.35">
      <c r="A2765" s="28">
        <v>31</v>
      </c>
      <c r="B2765" s="28" t="s">
        <v>2398</v>
      </c>
      <c r="C2765" s="28" t="s">
        <v>431</v>
      </c>
      <c r="D2765" s="28">
        <v>3144805</v>
      </c>
      <c r="E2765" s="28" t="s">
        <v>2910</v>
      </c>
    </row>
    <row r="2766" spans="1:5" x14ac:dyDescent="0.35">
      <c r="A2766" s="28">
        <v>31</v>
      </c>
      <c r="B2766" s="28" t="s">
        <v>2398</v>
      </c>
      <c r="C2766" s="28" t="s">
        <v>431</v>
      </c>
      <c r="D2766" s="28">
        <v>3144904</v>
      </c>
      <c r="E2766" s="28" t="s">
        <v>2911</v>
      </c>
    </row>
    <row r="2767" spans="1:5" x14ac:dyDescent="0.35">
      <c r="A2767" s="28">
        <v>31</v>
      </c>
      <c r="B2767" s="28" t="s">
        <v>2398</v>
      </c>
      <c r="C2767" s="28" t="s">
        <v>431</v>
      </c>
      <c r="D2767" s="28">
        <v>3145000</v>
      </c>
      <c r="E2767" s="28" t="s">
        <v>2912</v>
      </c>
    </row>
    <row r="2768" spans="1:5" x14ac:dyDescent="0.35">
      <c r="A2768" s="28">
        <v>31</v>
      </c>
      <c r="B2768" s="28" t="s">
        <v>2398</v>
      </c>
      <c r="C2768" s="28" t="s">
        <v>431</v>
      </c>
      <c r="D2768" s="28">
        <v>3145059</v>
      </c>
      <c r="E2768" s="28" t="s">
        <v>2913</v>
      </c>
    </row>
    <row r="2769" spans="1:5" x14ac:dyDescent="0.35">
      <c r="A2769" s="28">
        <v>31</v>
      </c>
      <c r="B2769" s="28" t="s">
        <v>2398</v>
      </c>
      <c r="C2769" s="28" t="s">
        <v>431</v>
      </c>
      <c r="D2769" s="28">
        <v>3145109</v>
      </c>
      <c r="E2769" s="28" t="s">
        <v>2914</v>
      </c>
    </row>
    <row r="2770" spans="1:5" x14ac:dyDescent="0.35">
      <c r="A2770" s="28">
        <v>31</v>
      </c>
      <c r="B2770" s="28" t="s">
        <v>2398</v>
      </c>
      <c r="C2770" s="28" t="s">
        <v>431</v>
      </c>
      <c r="D2770" s="28">
        <v>3145208</v>
      </c>
      <c r="E2770" s="28" t="s">
        <v>2915</v>
      </c>
    </row>
    <row r="2771" spans="1:5" x14ac:dyDescent="0.35">
      <c r="A2771" s="28">
        <v>31</v>
      </c>
      <c r="B2771" s="28" t="s">
        <v>2398</v>
      </c>
      <c r="C2771" s="28" t="s">
        <v>431</v>
      </c>
      <c r="D2771" s="28">
        <v>3145307</v>
      </c>
      <c r="E2771" s="28" t="s">
        <v>2916</v>
      </c>
    </row>
    <row r="2772" spans="1:5" x14ac:dyDescent="0.35">
      <c r="A2772" s="28">
        <v>31</v>
      </c>
      <c r="B2772" s="28" t="s">
        <v>2398</v>
      </c>
      <c r="C2772" s="28" t="s">
        <v>431</v>
      </c>
      <c r="D2772" s="28">
        <v>3145356</v>
      </c>
      <c r="E2772" s="28" t="s">
        <v>2917</v>
      </c>
    </row>
    <row r="2773" spans="1:5" x14ac:dyDescent="0.35">
      <c r="A2773" s="28">
        <v>31</v>
      </c>
      <c r="B2773" s="28" t="s">
        <v>2398</v>
      </c>
      <c r="C2773" s="28" t="s">
        <v>431</v>
      </c>
      <c r="D2773" s="28">
        <v>3145372</v>
      </c>
      <c r="E2773" s="28" t="s">
        <v>2918</v>
      </c>
    </row>
    <row r="2774" spans="1:5" x14ac:dyDescent="0.35">
      <c r="A2774" s="28">
        <v>31</v>
      </c>
      <c r="B2774" s="28" t="s">
        <v>2398</v>
      </c>
      <c r="C2774" s="28" t="s">
        <v>431</v>
      </c>
      <c r="D2774" s="28">
        <v>3145406</v>
      </c>
      <c r="E2774" s="28" t="s">
        <v>2919</v>
      </c>
    </row>
    <row r="2775" spans="1:5" x14ac:dyDescent="0.35">
      <c r="A2775" s="28">
        <v>31</v>
      </c>
      <c r="B2775" s="28" t="s">
        <v>2398</v>
      </c>
      <c r="C2775" s="28" t="s">
        <v>431</v>
      </c>
      <c r="D2775" s="28">
        <v>3145455</v>
      </c>
      <c r="E2775" s="28" t="s">
        <v>2920</v>
      </c>
    </row>
    <row r="2776" spans="1:5" x14ac:dyDescent="0.35">
      <c r="A2776" s="28">
        <v>31</v>
      </c>
      <c r="B2776" s="28" t="s">
        <v>2398</v>
      </c>
      <c r="C2776" s="28" t="s">
        <v>431</v>
      </c>
      <c r="D2776" s="28">
        <v>3145505</v>
      </c>
      <c r="E2776" s="28" t="s">
        <v>2921</v>
      </c>
    </row>
    <row r="2777" spans="1:5" x14ac:dyDescent="0.35">
      <c r="A2777" s="28">
        <v>31</v>
      </c>
      <c r="B2777" s="28" t="s">
        <v>2398</v>
      </c>
      <c r="C2777" s="28" t="s">
        <v>431</v>
      </c>
      <c r="D2777" s="28">
        <v>3145604</v>
      </c>
      <c r="E2777" s="28" t="s">
        <v>2922</v>
      </c>
    </row>
    <row r="2778" spans="1:5" x14ac:dyDescent="0.35">
      <c r="A2778" s="28">
        <v>31</v>
      </c>
      <c r="B2778" s="28" t="s">
        <v>2398</v>
      </c>
      <c r="C2778" s="28" t="s">
        <v>431</v>
      </c>
      <c r="D2778" s="28">
        <v>3145703</v>
      </c>
      <c r="E2778" s="28" t="s">
        <v>2923</v>
      </c>
    </row>
    <row r="2779" spans="1:5" x14ac:dyDescent="0.35">
      <c r="A2779" s="28">
        <v>31</v>
      </c>
      <c r="B2779" s="28" t="s">
        <v>2398</v>
      </c>
      <c r="C2779" s="28" t="s">
        <v>431</v>
      </c>
      <c r="D2779" s="28">
        <v>3145802</v>
      </c>
      <c r="E2779" s="28" t="s">
        <v>2924</v>
      </c>
    </row>
    <row r="2780" spans="1:5" x14ac:dyDescent="0.35">
      <c r="A2780" s="28">
        <v>31</v>
      </c>
      <c r="B2780" s="28" t="s">
        <v>2398</v>
      </c>
      <c r="C2780" s="28" t="s">
        <v>431</v>
      </c>
      <c r="D2780" s="28">
        <v>3145851</v>
      </c>
      <c r="E2780" s="28" t="s">
        <v>2925</v>
      </c>
    </row>
    <row r="2781" spans="1:5" x14ac:dyDescent="0.35">
      <c r="A2781" s="28">
        <v>31</v>
      </c>
      <c r="B2781" s="28" t="s">
        <v>2398</v>
      </c>
      <c r="C2781" s="28" t="s">
        <v>431</v>
      </c>
      <c r="D2781" s="28">
        <v>3145877</v>
      </c>
      <c r="E2781" s="28" t="s">
        <v>2926</v>
      </c>
    </row>
    <row r="2782" spans="1:5" x14ac:dyDescent="0.35">
      <c r="A2782" s="28">
        <v>31</v>
      </c>
      <c r="B2782" s="28" t="s">
        <v>2398</v>
      </c>
      <c r="C2782" s="28" t="s">
        <v>431</v>
      </c>
      <c r="D2782" s="28">
        <v>3145901</v>
      </c>
      <c r="E2782" s="28" t="s">
        <v>1396</v>
      </c>
    </row>
    <row r="2783" spans="1:5" x14ac:dyDescent="0.35">
      <c r="A2783" s="28">
        <v>31</v>
      </c>
      <c r="B2783" s="28" t="s">
        <v>2398</v>
      </c>
      <c r="C2783" s="28" t="s">
        <v>431</v>
      </c>
      <c r="D2783" s="28">
        <v>3146008</v>
      </c>
      <c r="E2783" s="28" t="s">
        <v>2927</v>
      </c>
    </row>
    <row r="2784" spans="1:5" x14ac:dyDescent="0.35">
      <c r="A2784" s="28">
        <v>31</v>
      </c>
      <c r="B2784" s="28" t="s">
        <v>2398</v>
      </c>
      <c r="C2784" s="28" t="s">
        <v>431</v>
      </c>
      <c r="D2784" s="28">
        <v>3146107</v>
      </c>
      <c r="E2784" s="28" t="s">
        <v>2928</v>
      </c>
    </row>
    <row r="2785" spans="1:5" x14ac:dyDescent="0.35">
      <c r="A2785" s="28">
        <v>31</v>
      </c>
      <c r="B2785" s="28" t="s">
        <v>2398</v>
      </c>
      <c r="C2785" s="28" t="s">
        <v>431</v>
      </c>
      <c r="D2785" s="28">
        <v>3146206</v>
      </c>
      <c r="E2785" s="28" t="s">
        <v>2929</v>
      </c>
    </row>
    <row r="2786" spans="1:5" x14ac:dyDescent="0.35">
      <c r="A2786" s="28">
        <v>31</v>
      </c>
      <c r="B2786" s="28" t="s">
        <v>2398</v>
      </c>
      <c r="C2786" s="28" t="s">
        <v>431</v>
      </c>
      <c r="D2786" s="28">
        <v>3146255</v>
      </c>
      <c r="E2786" s="28" t="s">
        <v>2930</v>
      </c>
    </row>
    <row r="2787" spans="1:5" x14ac:dyDescent="0.35">
      <c r="A2787" s="28">
        <v>31</v>
      </c>
      <c r="B2787" s="28" t="s">
        <v>2398</v>
      </c>
      <c r="C2787" s="28" t="s">
        <v>431</v>
      </c>
      <c r="D2787" s="28">
        <v>3146305</v>
      </c>
      <c r="E2787" s="28" t="s">
        <v>2931</v>
      </c>
    </row>
    <row r="2788" spans="1:5" x14ac:dyDescent="0.35">
      <c r="A2788" s="28">
        <v>31</v>
      </c>
      <c r="B2788" s="28" t="s">
        <v>2398</v>
      </c>
      <c r="C2788" s="28" t="s">
        <v>431</v>
      </c>
      <c r="D2788" s="28">
        <v>3146404</v>
      </c>
      <c r="E2788" s="28" t="s">
        <v>2932</v>
      </c>
    </row>
    <row r="2789" spans="1:5" x14ac:dyDescent="0.35">
      <c r="A2789" s="28">
        <v>31</v>
      </c>
      <c r="B2789" s="28" t="s">
        <v>2398</v>
      </c>
      <c r="C2789" s="28" t="s">
        <v>431</v>
      </c>
      <c r="D2789" s="28">
        <v>3146503</v>
      </c>
      <c r="E2789" s="28" t="s">
        <v>2933</v>
      </c>
    </row>
    <row r="2790" spans="1:5" x14ac:dyDescent="0.35">
      <c r="A2790" s="28">
        <v>31</v>
      </c>
      <c r="B2790" s="28" t="s">
        <v>2398</v>
      </c>
      <c r="C2790" s="28" t="s">
        <v>431</v>
      </c>
      <c r="D2790" s="28">
        <v>3146552</v>
      </c>
      <c r="E2790" s="28" t="s">
        <v>2934</v>
      </c>
    </row>
    <row r="2791" spans="1:5" x14ac:dyDescent="0.35">
      <c r="A2791" s="28">
        <v>31</v>
      </c>
      <c r="B2791" s="28" t="s">
        <v>2398</v>
      </c>
      <c r="C2791" s="28" t="s">
        <v>431</v>
      </c>
      <c r="D2791" s="28">
        <v>3146602</v>
      </c>
      <c r="E2791" s="28" t="s">
        <v>2935</v>
      </c>
    </row>
    <row r="2792" spans="1:5" x14ac:dyDescent="0.35">
      <c r="A2792" s="28">
        <v>31</v>
      </c>
      <c r="B2792" s="28" t="s">
        <v>2398</v>
      </c>
      <c r="C2792" s="28" t="s">
        <v>431</v>
      </c>
      <c r="D2792" s="28">
        <v>3146701</v>
      </c>
      <c r="E2792" s="28" t="s">
        <v>2936</v>
      </c>
    </row>
    <row r="2793" spans="1:5" x14ac:dyDescent="0.35">
      <c r="A2793" s="28">
        <v>31</v>
      </c>
      <c r="B2793" s="28" t="s">
        <v>2398</v>
      </c>
      <c r="C2793" s="28" t="s">
        <v>431</v>
      </c>
      <c r="D2793" s="28">
        <v>3146750</v>
      </c>
      <c r="E2793" s="28" t="s">
        <v>2937</v>
      </c>
    </row>
    <row r="2794" spans="1:5" x14ac:dyDescent="0.35">
      <c r="A2794" s="28">
        <v>31</v>
      </c>
      <c r="B2794" s="28" t="s">
        <v>2398</v>
      </c>
      <c r="C2794" s="28" t="s">
        <v>431</v>
      </c>
      <c r="D2794" s="28">
        <v>3146909</v>
      </c>
      <c r="E2794" s="28" t="s">
        <v>2938</v>
      </c>
    </row>
    <row r="2795" spans="1:5" x14ac:dyDescent="0.35">
      <c r="A2795" s="28">
        <v>31</v>
      </c>
      <c r="B2795" s="28" t="s">
        <v>2398</v>
      </c>
      <c r="C2795" s="28" t="s">
        <v>431</v>
      </c>
      <c r="D2795" s="28">
        <v>3147006</v>
      </c>
      <c r="E2795" s="28" t="s">
        <v>2939</v>
      </c>
    </row>
    <row r="2796" spans="1:5" x14ac:dyDescent="0.35">
      <c r="A2796" s="28">
        <v>31</v>
      </c>
      <c r="B2796" s="28" t="s">
        <v>2398</v>
      </c>
      <c r="C2796" s="28" t="s">
        <v>431</v>
      </c>
      <c r="D2796" s="28">
        <v>3147105</v>
      </c>
      <c r="E2796" s="28" t="s">
        <v>2940</v>
      </c>
    </row>
    <row r="2797" spans="1:5" x14ac:dyDescent="0.35">
      <c r="A2797" s="28">
        <v>31</v>
      </c>
      <c r="B2797" s="28" t="s">
        <v>2398</v>
      </c>
      <c r="C2797" s="28" t="s">
        <v>431</v>
      </c>
      <c r="D2797" s="28">
        <v>3147204</v>
      </c>
      <c r="E2797" s="28" t="s">
        <v>2941</v>
      </c>
    </row>
    <row r="2798" spans="1:5" x14ac:dyDescent="0.35">
      <c r="A2798" s="28">
        <v>31</v>
      </c>
      <c r="B2798" s="28" t="s">
        <v>2398</v>
      </c>
      <c r="C2798" s="28" t="s">
        <v>431</v>
      </c>
      <c r="D2798" s="28">
        <v>3147303</v>
      </c>
      <c r="E2798" s="28" t="s">
        <v>2942</v>
      </c>
    </row>
    <row r="2799" spans="1:5" x14ac:dyDescent="0.35">
      <c r="A2799" s="28">
        <v>31</v>
      </c>
      <c r="B2799" s="28" t="s">
        <v>2398</v>
      </c>
      <c r="C2799" s="28" t="s">
        <v>431</v>
      </c>
      <c r="D2799" s="28">
        <v>3147402</v>
      </c>
      <c r="E2799" s="28" t="s">
        <v>2943</v>
      </c>
    </row>
    <row r="2800" spans="1:5" x14ac:dyDescent="0.35">
      <c r="A2800" s="28">
        <v>31</v>
      </c>
      <c r="B2800" s="28" t="s">
        <v>2398</v>
      </c>
      <c r="C2800" s="28" t="s">
        <v>431</v>
      </c>
      <c r="D2800" s="28">
        <v>3147501</v>
      </c>
      <c r="E2800" s="28" t="s">
        <v>2944</v>
      </c>
    </row>
    <row r="2801" spans="1:5" x14ac:dyDescent="0.35">
      <c r="A2801" s="28">
        <v>31</v>
      </c>
      <c r="B2801" s="28" t="s">
        <v>2398</v>
      </c>
      <c r="C2801" s="28" t="s">
        <v>431</v>
      </c>
      <c r="D2801" s="28">
        <v>3147600</v>
      </c>
      <c r="E2801" s="28" t="s">
        <v>2945</v>
      </c>
    </row>
    <row r="2802" spans="1:5" x14ac:dyDescent="0.35">
      <c r="A2802" s="28">
        <v>31</v>
      </c>
      <c r="B2802" s="28" t="s">
        <v>2398</v>
      </c>
      <c r="C2802" s="28" t="s">
        <v>431</v>
      </c>
      <c r="D2802" s="28">
        <v>3147709</v>
      </c>
      <c r="E2802" s="28" t="s">
        <v>2946</v>
      </c>
    </row>
    <row r="2803" spans="1:5" x14ac:dyDescent="0.35">
      <c r="A2803" s="28">
        <v>31</v>
      </c>
      <c r="B2803" s="28" t="s">
        <v>2398</v>
      </c>
      <c r="C2803" s="28" t="s">
        <v>431</v>
      </c>
      <c r="D2803" s="28">
        <v>3147808</v>
      </c>
      <c r="E2803" s="28" t="s">
        <v>2947</v>
      </c>
    </row>
    <row r="2804" spans="1:5" x14ac:dyDescent="0.35">
      <c r="A2804" s="28">
        <v>31</v>
      </c>
      <c r="B2804" s="28" t="s">
        <v>2398</v>
      </c>
      <c r="C2804" s="28" t="s">
        <v>431</v>
      </c>
      <c r="D2804" s="28">
        <v>3147907</v>
      </c>
      <c r="E2804" s="28" t="s">
        <v>2948</v>
      </c>
    </row>
    <row r="2805" spans="1:5" x14ac:dyDescent="0.35">
      <c r="A2805" s="28">
        <v>31</v>
      </c>
      <c r="B2805" s="28" t="s">
        <v>2398</v>
      </c>
      <c r="C2805" s="28" t="s">
        <v>431</v>
      </c>
      <c r="D2805" s="28">
        <v>3147956</v>
      </c>
      <c r="E2805" s="28" t="s">
        <v>2949</v>
      </c>
    </row>
    <row r="2806" spans="1:5" x14ac:dyDescent="0.35">
      <c r="A2806" s="28">
        <v>31</v>
      </c>
      <c r="B2806" s="28" t="s">
        <v>2398</v>
      </c>
      <c r="C2806" s="28" t="s">
        <v>431</v>
      </c>
      <c r="D2806" s="28">
        <v>3148004</v>
      </c>
      <c r="E2806" s="28" t="s">
        <v>2950</v>
      </c>
    </row>
    <row r="2807" spans="1:5" x14ac:dyDescent="0.35">
      <c r="A2807" s="28">
        <v>31</v>
      </c>
      <c r="B2807" s="28" t="s">
        <v>2398</v>
      </c>
      <c r="C2807" s="28" t="s">
        <v>431</v>
      </c>
      <c r="D2807" s="28">
        <v>3148103</v>
      </c>
      <c r="E2807" s="28" t="s">
        <v>2951</v>
      </c>
    </row>
    <row r="2808" spans="1:5" x14ac:dyDescent="0.35">
      <c r="A2808" s="28">
        <v>31</v>
      </c>
      <c r="B2808" s="28" t="s">
        <v>2398</v>
      </c>
      <c r="C2808" s="28" t="s">
        <v>431</v>
      </c>
      <c r="D2808" s="28">
        <v>3148202</v>
      </c>
      <c r="E2808" s="28" t="s">
        <v>2952</v>
      </c>
    </row>
    <row r="2809" spans="1:5" x14ac:dyDescent="0.35">
      <c r="A2809" s="28">
        <v>31</v>
      </c>
      <c r="B2809" s="28" t="s">
        <v>2398</v>
      </c>
      <c r="C2809" s="28" t="s">
        <v>431</v>
      </c>
      <c r="D2809" s="28">
        <v>3148301</v>
      </c>
      <c r="E2809" s="28" t="s">
        <v>2953</v>
      </c>
    </row>
    <row r="2810" spans="1:5" x14ac:dyDescent="0.35">
      <c r="A2810" s="28">
        <v>31</v>
      </c>
      <c r="B2810" s="28" t="s">
        <v>2398</v>
      </c>
      <c r="C2810" s="28" t="s">
        <v>431</v>
      </c>
      <c r="D2810" s="28">
        <v>3148400</v>
      </c>
      <c r="E2810" s="28" t="s">
        <v>2954</v>
      </c>
    </row>
    <row r="2811" spans="1:5" x14ac:dyDescent="0.35">
      <c r="A2811" s="28">
        <v>31</v>
      </c>
      <c r="B2811" s="28" t="s">
        <v>2398</v>
      </c>
      <c r="C2811" s="28" t="s">
        <v>431</v>
      </c>
      <c r="D2811" s="28">
        <v>3148509</v>
      </c>
      <c r="E2811" s="28" t="s">
        <v>2955</v>
      </c>
    </row>
    <row r="2812" spans="1:5" x14ac:dyDescent="0.35">
      <c r="A2812" s="28">
        <v>31</v>
      </c>
      <c r="B2812" s="28" t="s">
        <v>2398</v>
      </c>
      <c r="C2812" s="28" t="s">
        <v>431</v>
      </c>
      <c r="D2812" s="28">
        <v>3148608</v>
      </c>
      <c r="E2812" s="28" t="s">
        <v>2956</v>
      </c>
    </row>
    <row r="2813" spans="1:5" x14ac:dyDescent="0.35">
      <c r="A2813" s="28">
        <v>31</v>
      </c>
      <c r="B2813" s="28" t="s">
        <v>2398</v>
      </c>
      <c r="C2813" s="28" t="s">
        <v>431</v>
      </c>
      <c r="D2813" s="28">
        <v>3148707</v>
      </c>
      <c r="E2813" s="28" t="s">
        <v>2957</v>
      </c>
    </row>
    <row r="2814" spans="1:5" x14ac:dyDescent="0.35">
      <c r="A2814" s="28">
        <v>31</v>
      </c>
      <c r="B2814" s="28" t="s">
        <v>2398</v>
      </c>
      <c r="C2814" s="28" t="s">
        <v>431</v>
      </c>
      <c r="D2814" s="28">
        <v>3148756</v>
      </c>
      <c r="E2814" s="28" t="s">
        <v>2958</v>
      </c>
    </row>
    <row r="2815" spans="1:5" x14ac:dyDescent="0.35">
      <c r="A2815" s="28">
        <v>31</v>
      </c>
      <c r="B2815" s="28" t="s">
        <v>2398</v>
      </c>
      <c r="C2815" s="28" t="s">
        <v>431</v>
      </c>
      <c r="D2815" s="28">
        <v>3148806</v>
      </c>
      <c r="E2815" s="28" t="s">
        <v>2959</v>
      </c>
    </row>
    <row r="2816" spans="1:5" x14ac:dyDescent="0.35">
      <c r="A2816" s="28">
        <v>31</v>
      </c>
      <c r="B2816" s="28" t="s">
        <v>2398</v>
      </c>
      <c r="C2816" s="28" t="s">
        <v>431</v>
      </c>
      <c r="D2816" s="28">
        <v>3148905</v>
      </c>
      <c r="E2816" s="28" t="s">
        <v>2960</v>
      </c>
    </row>
    <row r="2817" spans="1:5" x14ac:dyDescent="0.35">
      <c r="A2817" s="28">
        <v>31</v>
      </c>
      <c r="B2817" s="28" t="s">
        <v>2398</v>
      </c>
      <c r="C2817" s="28" t="s">
        <v>431</v>
      </c>
      <c r="D2817" s="28">
        <v>3149002</v>
      </c>
      <c r="E2817" s="28" t="s">
        <v>2961</v>
      </c>
    </row>
    <row r="2818" spans="1:5" x14ac:dyDescent="0.35">
      <c r="A2818" s="28">
        <v>31</v>
      </c>
      <c r="B2818" s="28" t="s">
        <v>2398</v>
      </c>
      <c r="C2818" s="28" t="s">
        <v>431</v>
      </c>
      <c r="D2818" s="28">
        <v>3149101</v>
      </c>
      <c r="E2818" s="28" t="s">
        <v>2962</v>
      </c>
    </row>
    <row r="2819" spans="1:5" x14ac:dyDescent="0.35">
      <c r="A2819" s="28">
        <v>31</v>
      </c>
      <c r="B2819" s="28" t="s">
        <v>2398</v>
      </c>
      <c r="C2819" s="28" t="s">
        <v>431</v>
      </c>
      <c r="D2819" s="28">
        <v>3149150</v>
      </c>
      <c r="E2819" s="28" t="s">
        <v>2963</v>
      </c>
    </row>
    <row r="2820" spans="1:5" x14ac:dyDescent="0.35">
      <c r="A2820" s="28">
        <v>31</v>
      </c>
      <c r="B2820" s="28" t="s">
        <v>2398</v>
      </c>
      <c r="C2820" s="28" t="s">
        <v>431</v>
      </c>
      <c r="D2820" s="28">
        <v>3149200</v>
      </c>
      <c r="E2820" s="28" t="s">
        <v>2964</v>
      </c>
    </row>
    <row r="2821" spans="1:5" x14ac:dyDescent="0.35">
      <c r="A2821" s="28">
        <v>31</v>
      </c>
      <c r="B2821" s="28" t="s">
        <v>2398</v>
      </c>
      <c r="C2821" s="28" t="s">
        <v>431</v>
      </c>
      <c r="D2821" s="28">
        <v>3149309</v>
      </c>
      <c r="E2821" s="28" t="s">
        <v>2965</v>
      </c>
    </row>
    <row r="2822" spans="1:5" x14ac:dyDescent="0.35">
      <c r="A2822" s="28">
        <v>31</v>
      </c>
      <c r="B2822" s="28" t="s">
        <v>2398</v>
      </c>
      <c r="C2822" s="28" t="s">
        <v>431</v>
      </c>
      <c r="D2822" s="28">
        <v>3149408</v>
      </c>
      <c r="E2822" s="28" t="s">
        <v>2966</v>
      </c>
    </row>
    <row r="2823" spans="1:5" x14ac:dyDescent="0.35">
      <c r="A2823" s="28">
        <v>31</v>
      </c>
      <c r="B2823" s="28" t="s">
        <v>2398</v>
      </c>
      <c r="C2823" s="28" t="s">
        <v>431</v>
      </c>
      <c r="D2823" s="28">
        <v>3149507</v>
      </c>
      <c r="E2823" s="28" t="s">
        <v>2967</v>
      </c>
    </row>
    <row r="2824" spans="1:5" x14ac:dyDescent="0.35">
      <c r="A2824" s="28">
        <v>31</v>
      </c>
      <c r="B2824" s="28" t="s">
        <v>2398</v>
      </c>
      <c r="C2824" s="28" t="s">
        <v>431</v>
      </c>
      <c r="D2824" s="28">
        <v>3149606</v>
      </c>
      <c r="E2824" s="28" t="s">
        <v>2968</v>
      </c>
    </row>
    <row r="2825" spans="1:5" x14ac:dyDescent="0.35">
      <c r="A2825" s="28">
        <v>31</v>
      </c>
      <c r="B2825" s="28" t="s">
        <v>2398</v>
      </c>
      <c r="C2825" s="28" t="s">
        <v>431</v>
      </c>
      <c r="D2825" s="28">
        <v>3149705</v>
      </c>
      <c r="E2825" s="28" t="s">
        <v>2969</v>
      </c>
    </row>
    <row r="2826" spans="1:5" x14ac:dyDescent="0.35">
      <c r="A2826" s="28">
        <v>31</v>
      </c>
      <c r="B2826" s="28" t="s">
        <v>2398</v>
      </c>
      <c r="C2826" s="28" t="s">
        <v>431</v>
      </c>
      <c r="D2826" s="28">
        <v>3149804</v>
      </c>
      <c r="E2826" s="28" t="s">
        <v>2970</v>
      </c>
    </row>
    <row r="2827" spans="1:5" x14ac:dyDescent="0.35">
      <c r="A2827" s="28">
        <v>31</v>
      </c>
      <c r="B2827" s="28" t="s">
        <v>2398</v>
      </c>
      <c r="C2827" s="28" t="s">
        <v>431</v>
      </c>
      <c r="D2827" s="28">
        <v>3149903</v>
      </c>
      <c r="E2827" s="28" t="s">
        <v>2971</v>
      </c>
    </row>
    <row r="2828" spans="1:5" x14ac:dyDescent="0.35">
      <c r="A2828" s="28">
        <v>31</v>
      </c>
      <c r="B2828" s="28" t="s">
        <v>2398</v>
      </c>
      <c r="C2828" s="28" t="s">
        <v>431</v>
      </c>
      <c r="D2828" s="28">
        <v>3149952</v>
      </c>
      <c r="E2828" s="28" t="s">
        <v>2972</v>
      </c>
    </row>
    <row r="2829" spans="1:5" x14ac:dyDescent="0.35">
      <c r="A2829" s="28">
        <v>31</v>
      </c>
      <c r="B2829" s="28" t="s">
        <v>2398</v>
      </c>
      <c r="C2829" s="28" t="s">
        <v>431</v>
      </c>
      <c r="D2829" s="28">
        <v>3150000</v>
      </c>
      <c r="E2829" s="28" t="s">
        <v>2973</v>
      </c>
    </row>
    <row r="2830" spans="1:5" x14ac:dyDescent="0.35">
      <c r="A2830" s="28">
        <v>31</v>
      </c>
      <c r="B2830" s="28" t="s">
        <v>2398</v>
      </c>
      <c r="C2830" s="28" t="s">
        <v>431</v>
      </c>
      <c r="D2830" s="28">
        <v>3150109</v>
      </c>
      <c r="E2830" s="28" t="s">
        <v>2974</v>
      </c>
    </row>
    <row r="2831" spans="1:5" x14ac:dyDescent="0.35">
      <c r="A2831" s="28">
        <v>31</v>
      </c>
      <c r="B2831" s="28" t="s">
        <v>2398</v>
      </c>
      <c r="C2831" s="28" t="s">
        <v>431</v>
      </c>
      <c r="D2831" s="28">
        <v>3150158</v>
      </c>
      <c r="E2831" s="28" t="s">
        <v>2975</v>
      </c>
    </row>
    <row r="2832" spans="1:5" x14ac:dyDescent="0.35">
      <c r="A2832" s="28">
        <v>31</v>
      </c>
      <c r="B2832" s="28" t="s">
        <v>2398</v>
      </c>
      <c r="C2832" s="28" t="s">
        <v>431</v>
      </c>
      <c r="D2832" s="28">
        <v>3150208</v>
      </c>
      <c r="E2832" s="28" t="s">
        <v>2976</v>
      </c>
    </row>
    <row r="2833" spans="1:5" x14ac:dyDescent="0.35">
      <c r="A2833" s="28">
        <v>31</v>
      </c>
      <c r="B2833" s="28" t="s">
        <v>2398</v>
      </c>
      <c r="C2833" s="28" t="s">
        <v>431</v>
      </c>
      <c r="D2833" s="28">
        <v>3150307</v>
      </c>
      <c r="E2833" s="28" t="s">
        <v>2977</v>
      </c>
    </row>
    <row r="2834" spans="1:5" x14ac:dyDescent="0.35">
      <c r="A2834" s="28">
        <v>31</v>
      </c>
      <c r="B2834" s="28" t="s">
        <v>2398</v>
      </c>
      <c r="C2834" s="28" t="s">
        <v>431</v>
      </c>
      <c r="D2834" s="28">
        <v>3150406</v>
      </c>
      <c r="E2834" s="28" t="s">
        <v>2978</v>
      </c>
    </row>
    <row r="2835" spans="1:5" x14ac:dyDescent="0.35">
      <c r="A2835" s="28">
        <v>31</v>
      </c>
      <c r="B2835" s="28" t="s">
        <v>2398</v>
      </c>
      <c r="C2835" s="28" t="s">
        <v>431</v>
      </c>
      <c r="D2835" s="28">
        <v>3150505</v>
      </c>
      <c r="E2835" s="28" t="s">
        <v>2979</v>
      </c>
    </row>
    <row r="2836" spans="1:5" x14ac:dyDescent="0.35">
      <c r="A2836" s="28">
        <v>31</v>
      </c>
      <c r="B2836" s="28" t="s">
        <v>2398</v>
      </c>
      <c r="C2836" s="28" t="s">
        <v>431</v>
      </c>
      <c r="D2836" s="28">
        <v>3150539</v>
      </c>
      <c r="E2836" s="28" t="s">
        <v>2980</v>
      </c>
    </row>
    <row r="2837" spans="1:5" x14ac:dyDescent="0.35">
      <c r="A2837" s="28">
        <v>31</v>
      </c>
      <c r="B2837" s="28" t="s">
        <v>2398</v>
      </c>
      <c r="C2837" s="28" t="s">
        <v>431</v>
      </c>
      <c r="D2837" s="28">
        <v>3150570</v>
      </c>
      <c r="E2837" s="28" t="s">
        <v>2981</v>
      </c>
    </row>
    <row r="2838" spans="1:5" x14ac:dyDescent="0.35">
      <c r="A2838" s="28">
        <v>31</v>
      </c>
      <c r="B2838" s="28" t="s">
        <v>2398</v>
      </c>
      <c r="C2838" s="28" t="s">
        <v>431</v>
      </c>
      <c r="D2838" s="28">
        <v>3150604</v>
      </c>
      <c r="E2838" s="28" t="s">
        <v>2982</v>
      </c>
    </row>
    <row r="2839" spans="1:5" x14ac:dyDescent="0.35">
      <c r="A2839" s="28">
        <v>31</v>
      </c>
      <c r="B2839" s="28" t="s">
        <v>2398</v>
      </c>
      <c r="C2839" s="28" t="s">
        <v>431</v>
      </c>
      <c r="D2839" s="28">
        <v>3150703</v>
      </c>
      <c r="E2839" s="28" t="s">
        <v>2983</v>
      </c>
    </row>
    <row r="2840" spans="1:5" x14ac:dyDescent="0.35">
      <c r="A2840" s="28">
        <v>31</v>
      </c>
      <c r="B2840" s="28" t="s">
        <v>2398</v>
      </c>
      <c r="C2840" s="28" t="s">
        <v>431</v>
      </c>
      <c r="D2840" s="28">
        <v>3150802</v>
      </c>
      <c r="E2840" s="28" t="s">
        <v>2984</v>
      </c>
    </row>
    <row r="2841" spans="1:5" x14ac:dyDescent="0.35">
      <c r="A2841" s="28">
        <v>31</v>
      </c>
      <c r="B2841" s="28" t="s">
        <v>2398</v>
      </c>
      <c r="C2841" s="28" t="s">
        <v>431</v>
      </c>
      <c r="D2841" s="28">
        <v>3150901</v>
      </c>
      <c r="E2841" s="28" t="s">
        <v>2985</v>
      </c>
    </row>
    <row r="2842" spans="1:5" x14ac:dyDescent="0.35">
      <c r="A2842" s="28">
        <v>31</v>
      </c>
      <c r="B2842" s="28" t="s">
        <v>2398</v>
      </c>
      <c r="C2842" s="28" t="s">
        <v>431</v>
      </c>
      <c r="D2842" s="28">
        <v>3151008</v>
      </c>
      <c r="E2842" s="28" t="s">
        <v>2986</v>
      </c>
    </row>
    <row r="2843" spans="1:5" x14ac:dyDescent="0.35">
      <c r="A2843" s="28">
        <v>31</v>
      </c>
      <c r="B2843" s="28" t="s">
        <v>2398</v>
      </c>
      <c r="C2843" s="28" t="s">
        <v>431</v>
      </c>
      <c r="D2843" s="28">
        <v>3151107</v>
      </c>
      <c r="E2843" s="28" t="s">
        <v>2987</v>
      </c>
    </row>
    <row r="2844" spans="1:5" x14ac:dyDescent="0.35">
      <c r="A2844" s="28">
        <v>31</v>
      </c>
      <c r="B2844" s="28" t="s">
        <v>2398</v>
      </c>
      <c r="C2844" s="28" t="s">
        <v>431</v>
      </c>
      <c r="D2844" s="28">
        <v>3151206</v>
      </c>
      <c r="E2844" s="28" t="s">
        <v>2988</v>
      </c>
    </row>
    <row r="2845" spans="1:5" x14ac:dyDescent="0.35">
      <c r="A2845" s="28">
        <v>31</v>
      </c>
      <c r="B2845" s="28" t="s">
        <v>2398</v>
      </c>
      <c r="C2845" s="28" t="s">
        <v>431</v>
      </c>
      <c r="D2845" s="28">
        <v>3151305</v>
      </c>
      <c r="E2845" s="28" t="s">
        <v>2989</v>
      </c>
    </row>
    <row r="2846" spans="1:5" x14ac:dyDescent="0.35">
      <c r="A2846" s="28">
        <v>31</v>
      </c>
      <c r="B2846" s="28" t="s">
        <v>2398</v>
      </c>
      <c r="C2846" s="28" t="s">
        <v>431</v>
      </c>
      <c r="D2846" s="28">
        <v>3151404</v>
      </c>
      <c r="E2846" s="28" t="s">
        <v>2990</v>
      </c>
    </row>
    <row r="2847" spans="1:5" x14ac:dyDescent="0.35">
      <c r="A2847" s="28">
        <v>31</v>
      </c>
      <c r="B2847" s="28" t="s">
        <v>2398</v>
      </c>
      <c r="C2847" s="28" t="s">
        <v>431</v>
      </c>
      <c r="D2847" s="28">
        <v>3151503</v>
      </c>
      <c r="E2847" s="28" t="s">
        <v>2991</v>
      </c>
    </row>
    <row r="2848" spans="1:5" x14ac:dyDescent="0.35">
      <c r="A2848" s="28">
        <v>31</v>
      </c>
      <c r="B2848" s="28" t="s">
        <v>2398</v>
      </c>
      <c r="C2848" s="28" t="s">
        <v>431</v>
      </c>
      <c r="D2848" s="28">
        <v>3151602</v>
      </c>
      <c r="E2848" s="28" t="s">
        <v>2992</v>
      </c>
    </row>
    <row r="2849" spans="1:5" x14ac:dyDescent="0.35">
      <c r="A2849" s="28">
        <v>31</v>
      </c>
      <c r="B2849" s="28" t="s">
        <v>2398</v>
      </c>
      <c r="C2849" s="28" t="s">
        <v>431</v>
      </c>
      <c r="D2849" s="28">
        <v>3151701</v>
      </c>
      <c r="E2849" s="28" t="s">
        <v>2993</v>
      </c>
    </row>
    <row r="2850" spans="1:5" x14ac:dyDescent="0.35">
      <c r="A2850" s="28">
        <v>31</v>
      </c>
      <c r="B2850" s="28" t="s">
        <v>2398</v>
      </c>
      <c r="C2850" s="28" t="s">
        <v>431</v>
      </c>
      <c r="D2850" s="28">
        <v>3151800</v>
      </c>
      <c r="E2850" s="28" t="s">
        <v>2994</v>
      </c>
    </row>
    <row r="2851" spans="1:5" x14ac:dyDescent="0.35">
      <c r="A2851" s="28">
        <v>31</v>
      </c>
      <c r="B2851" s="28" t="s">
        <v>2398</v>
      </c>
      <c r="C2851" s="28" t="s">
        <v>431</v>
      </c>
      <c r="D2851" s="28">
        <v>3151909</v>
      </c>
      <c r="E2851" s="28" t="s">
        <v>2995</v>
      </c>
    </row>
    <row r="2852" spans="1:5" x14ac:dyDescent="0.35">
      <c r="A2852" s="28">
        <v>31</v>
      </c>
      <c r="B2852" s="28" t="s">
        <v>2398</v>
      </c>
      <c r="C2852" s="28" t="s">
        <v>431</v>
      </c>
      <c r="D2852" s="28">
        <v>3152006</v>
      </c>
      <c r="E2852" s="28" t="s">
        <v>2996</v>
      </c>
    </row>
    <row r="2853" spans="1:5" x14ac:dyDescent="0.35">
      <c r="A2853" s="28">
        <v>31</v>
      </c>
      <c r="B2853" s="28" t="s">
        <v>2398</v>
      </c>
      <c r="C2853" s="28" t="s">
        <v>431</v>
      </c>
      <c r="D2853" s="28">
        <v>3152105</v>
      </c>
      <c r="E2853" s="28" t="s">
        <v>2997</v>
      </c>
    </row>
    <row r="2854" spans="1:5" x14ac:dyDescent="0.35">
      <c r="A2854" s="28">
        <v>31</v>
      </c>
      <c r="B2854" s="28" t="s">
        <v>2398</v>
      </c>
      <c r="C2854" s="28" t="s">
        <v>431</v>
      </c>
      <c r="D2854" s="28">
        <v>3152131</v>
      </c>
      <c r="E2854" s="28" t="s">
        <v>2998</v>
      </c>
    </row>
    <row r="2855" spans="1:5" x14ac:dyDescent="0.35">
      <c r="A2855" s="28">
        <v>31</v>
      </c>
      <c r="B2855" s="28" t="s">
        <v>2398</v>
      </c>
      <c r="C2855" s="28" t="s">
        <v>431</v>
      </c>
      <c r="D2855" s="28">
        <v>3152170</v>
      </c>
      <c r="E2855" s="28" t="s">
        <v>2999</v>
      </c>
    </row>
    <row r="2856" spans="1:5" x14ac:dyDescent="0.35">
      <c r="A2856" s="28">
        <v>31</v>
      </c>
      <c r="B2856" s="28" t="s">
        <v>2398</v>
      </c>
      <c r="C2856" s="28" t="s">
        <v>431</v>
      </c>
      <c r="D2856" s="28">
        <v>3152204</v>
      </c>
      <c r="E2856" s="28" t="s">
        <v>3000</v>
      </c>
    </row>
    <row r="2857" spans="1:5" x14ac:dyDescent="0.35">
      <c r="A2857" s="28">
        <v>31</v>
      </c>
      <c r="B2857" s="28" t="s">
        <v>2398</v>
      </c>
      <c r="C2857" s="28" t="s">
        <v>431</v>
      </c>
      <c r="D2857" s="28">
        <v>3152303</v>
      </c>
      <c r="E2857" s="28" t="s">
        <v>3001</v>
      </c>
    </row>
    <row r="2858" spans="1:5" x14ac:dyDescent="0.35">
      <c r="A2858" s="28">
        <v>31</v>
      </c>
      <c r="B2858" s="28" t="s">
        <v>2398</v>
      </c>
      <c r="C2858" s="28" t="s">
        <v>431</v>
      </c>
      <c r="D2858" s="28">
        <v>3152402</v>
      </c>
      <c r="E2858" s="28" t="s">
        <v>3002</v>
      </c>
    </row>
    <row r="2859" spans="1:5" x14ac:dyDescent="0.35">
      <c r="A2859" s="28">
        <v>31</v>
      </c>
      <c r="B2859" s="28" t="s">
        <v>2398</v>
      </c>
      <c r="C2859" s="28" t="s">
        <v>431</v>
      </c>
      <c r="D2859" s="28">
        <v>3152501</v>
      </c>
      <c r="E2859" s="28" t="s">
        <v>3003</v>
      </c>
    </row>
    <row r="2860" spans="1:5" x14ac:dyDescent="0.35">
      <c r="A2860" s="28">
        <v>31</v>
      </c>
      <c r="B2860" s="28" t="s">
        <v>2398</v>
      </c>
      <c r="C2860" s="28" t="s">
        <v>431</v>
      </c>
      <c r="D2860" s="28">
        <v>3152600</v>
      </c>
      <c r="E2860" s="28" t="s">
        <v>3004</v>
      </c>
    </row>
    <row r="2861" spans="1:5" x14ac:dyDescent="0.35">
      <c r="A2861" s="28">
        <v>31</v>
      </c>
      <c r="B2861" s="28" t="s">
        <v>2398</v>
      </c>
      <c r="C2861" s="28" t="s">
        <v>431</v>
      </c>
      <c r="D2861" s="28">
        <v>3152709</v>
      </c>
      <c r="E2861" s="28" t="s">
        <v>3005</v>
      </c>
    </row>
    <row r="2862" spans="1:5" x14ac:dyDescent="0.35">
      <c r="A2862" s="28">
        <v>31</v>
      </c>
      <c r="B2862" s="28" t="s">
        <v>2398</v>
      </c>
      <c r="C2862" s="28" t="s">
        <v>431</v>
      </c>
      <c r="D2862" s="28">
        <v>3152808</v>
      </c>
      <c r="E2862" s="28" t="s">
        <v>421</v>
      </c>
    </row>
    <row r="2863" spans="1:5" x14ac:dyDescent="0.35">
      <c r="A2863" s="28">
        <v>31</v>
      </c>
      <c r="B2863" s="28" t="s">
        <v>2398</v>
      </c>
      <c r="C2863" s="28" t="s">
        <v>431</v>
      </c>
      <c r="D2863" s="28">
        <v>3152907</v>
      </c>
      <c r="E2863" s="28" t="s">
        <v>3006</v>
      </c>
    </row>
    <row r="2864" spans="1:5" x14ac:dyDescent="0.35">
      <c r="A2864" s="28">
        <v>31</v>
      </c>
      <c r="B2864" s="28" t="s">
        <v>2398</v>
      </c>
      <c r="C2864" s="28" t="s">
        <v>431</v>
      </c>
      <c r="D2864" s="28">
        <v>3153004</v>
      </c>
      <c r="E2864" s="28" t="s">
        <v>3007</v>
      </c>
    </row>
    <row r="2865" spans="1:5" x14ac:dyDescent="0.35">
      <c r="A2865" s="28">
        <v>31</v>
      </c>
      <c r="B2865" s="28" t="s">
        <v>2398</v>
      </c>
      <c r="C2865" s="28" t="s">
        <v>431</v>
      </c>
      <c r="D2865" s="28">
        <v>3153103</v>
      </c>
      <c r="E2865" s="28" t="s">
        <v>3008</v>
      </c>
    </row>
    <row r="2866" spans="1:5" x14ac:dyDescent="0.35">
      <c r="A2866" s="28">
        <v>31</v>
      </c>
      <c r="B2866" s="28" t="s">
        <v>2398</v>
      </c>
      <c r="C2866" s="28" t="s">
        <v>431</v>
      </c>
      <c r="D2866" s="28">
        <v>3153202</v>
      </c>
      <c r="E2866" s="28" t="s">
        <v>1055</v>
      </c>
    </row>
    <row r="2867" spans="1:5" x14ac:dyDescent="0.35">
      <c r="A2867" s="28">
        <v>31</v>
      </c>
      <c r="B2867" s="28" t="s">
        <v>2398</v>
      </c>
      <c r="C2867" s="28" t="s">
        <v>431</v>
      </c>
      <c r="D2867" s="28">
        <v>3153301</v>
      </c>
      <c r="E2867" s="28" t="s">
        <v>3009</v>
      </c>
    </row>
    <row r="2868" spans="1:5" x14ac:dyDescent="0.35">
      <c r="A2868" s="28">
        <v>31</v>
      </c>
      <c r="B2868" s="28" t="s">
        <v>2398</v>
      </c>
      <c r="C2868" s="28" t="s">
        <v>431</v>
      </c>
      <c r="D2868" s="28">
        <v>3153400</v>
      </c>
      <c r="E2868" s="28" t="s">
        <v>3010</v>
      </c>
    </row>
    <row r="2869" spans="1:5" x14ac:dyDescent="0.35">
      <c r="A2869" s="28">
        <v>31</v>
      </c>
      <c r="B2869" s="28" t="s">
        <v>2398</v>
      </c>
      <c r="C2869" s="28" t="s">
        <v>431</v>
      </c>
      <c r="D2869" s="28">
        <v>3153509</v>
      </c>
      <c r="E2869" s="28" t="s">
        <v>3011</v>
      </c>
    </row>
    <row r="2870" spans="1:5" x14ac:dyDescent="0.35">
      <c r="A2870" s="28">
        <v>31</v>
      </c>
      <c r="B2870" s="28" t="s">
        <v>2398</v>
      </c>
      <c r="C2870" s="28" t="s">
        <v>431</v>
      </c>
      <c r="D2870" s="28">
        <v>3153608</v>
      </c>
      <c r="E2870" s="28" t="s">
        <v>3012</v>
      </c>
    </row>
    <row r="2871" spans="1:5" x14ac:dyDescent="0.35">
      <c r="A2871" s="28">
        <v>31</v>
      </c>
      <c r="B2871" s="28" t="s">
        <v>2398</v>
      </c>
      <c r="C2871" s="28" t="s">
        <v>431</v>
      </c>
      <c r="D2871" s="28">
        <v>3153707</v>
      </c>
      <c r="E2871" s="28" t="s">
        <v>3013</v>
      </c>
    </row>
    <row r="2872" spans="1:5" x14ac:dyDescent="0.35">
      <c r="A2872" s="28">
        <v>31</v>
      </c>
      <c r="B2872" s="28" t="s">
        <v>2398</v>
      </c>
      <c r="C2872" s="28" t="s">
        <v>431</v>
      </c>
      <c r="D2872" s="28">
        <v>3153806</v>
      </c>
      <c r="E2872" s="28" t="s">
        <v>3014</v>
      </c>
    </row>
    <row r="2873" spans="1:5" x14ac:dyDescent="0.35">
      <c r="A2873" s="28">
        <v>31</v>
      </c>
      <c r="B2873" s="28" t="s">
        <v>2398</v>
      </c>
      <c r="C2873" s="28" t="s">
        <v>431</v>
      </c>
      <c r="D2873" s="28">
        <v>3153905</v>
      </c>
      <c r="E2873" s="28" t="s">
        <v>3015</v>
      </c>
    </row>
    <row r="2874" spans="1:5" x14ac:dyDescent="0.35">
      <c r="A2874" s="28">
        <v>31</v>
      </c>
      <c r="B2874" s="28" t="s">
        <v>2398</v>
      </c>
      <c r="C2874" s="28" t="s">
        <v>431</v>
      </c>
      <c r="D2874" s="28">
        <v>3154002</v>
      </c>
      <c r="E2874" s="28" t="s">
        <v>3016</v>
      </c>
    </row>
    <row r="2875" spans="1:5" x14ac:dyDescent="0.35">
      <c r="A2875" s="28">
        <v>31</v>
      </c>
      <c r="B2875" s="28" t="s">
        <v>2398</v>
      </c>
      <c r="C2875" s="28" t="s">
        <v>431</v>
      </c>
      <c r="D2875" s="28">
        <v>3154101</v>
      </c>
      <c r="E2875" s="28" t="s">
        <v>3017</v>
      </c>
    </row>
    <row r="2876" spans="1:5" x14ac:dyDescent="0.35">
      <c r="A2876" s="28">
        <v>31</v>
      </c>
      <c r="B2876" s="28" t="s">
        <v>2398</v>
      </c>
      <c r="C2876" s="28" t="s">
        <v>431</v>
      </c>
      <c r="D2876" s="28">
        <v>3154150</v>
      </c>
      <c r="E2876" s="28" t="s">
        <v>3018</v>
      </c>
    </row>
    <row r="2877" spans="1:5" x14ac:dyDescent="0.35">
      <c r="A2877" s="28">
        <v>31</v>
      </c>
      <c r="B2877" s="28" t="s">
        <v>2398</v>
      </c>
      <c r="C2877" s="28" t="s">
        <v>431</v>
      </c>
      <c r="D2877" s="28">
        <v>3154200</v>
      </c>
      <c r="E2877" s="28" t="s">
        <v>3019</v>
      </c>
    </row>
    <row r="2878" spans="1:5" x14ac:dyDescent="0.35">
      <c r="A2878" s="28">
        <v>31</v>
      </c>
      <c r="B2878" s="28" t="s">
        <v>2398</v>
      </c>
      <c r="C2878" s="28" t="s">
        <v>431</v>
      </c>
      <c r="D2878" s="28">
        <v>3154309</v>
      </c>
      <c r="E2878" s="28" t="s">
        <v>3020</v>
      </c>
    </row>
    <row r="2879" spans="1:5" x14ac:dyDescent="0.35">
      <c r="A2879" s="28">
        <v>31</v>
      </c>
      <c r="B2879" s="28" t="s">
        <v>2398</v>
      </c>
      <c r="C2879" s="28" t="s">
        <v>431</v>
      </c>
      <c r="D2879" s="28">
        <v>3154408</v>
      </c>
      <c r="E2879" s="28" t="s">
        <v>3021</v>
      </c>
    </row>
    <row r="2880" spans="1:5" x14ac:dyDescent="0.35">
      <c r="A2880" s="28">
        <v>31</v>
      </c>
      <c r="B2880" s="28" t="s">
        <v>2398</v>
      </c>
      <c r="C2880" s="28" t="s">
        <v>431</v>
      </c>
      <c r="D2880" s="28">
        <v>3154457</v>
      </c>
      <c r="E2880" s="28" t="s">
        <v>874</v>
      </c>
    </row>
    <row r="2881" spans="1:5" x14ac:dyDescent="0.35">
      <c r="A2881" s="28">
        <v>31</v>
      </c>
      <c r="B2881" s="28" t="s">
        <v>2398</v>
      </c>
      <c r="C2881" s="28" t="s">
        <v>431</v>
      </c>
      <c r="D2881" s="28">
        <v>3154507</v>
      </c>
      <c r="E2881" s="28" t="s">
        <v>3022</v>
      </c>
    </row>
    <row r="2882" spans="1:5" x14ac:dyDescent="0.35">
      <c r="A2882" s="28">
        <v>31</v>
      </c>
      <c r="B2882" s="28" t="s">
        <v>2398</v>
      </c>
      <c r="C2882" s="28" t="s">
        <v>431</v>
      </c>
      <c r="D2882" s="28">
        <v>3154606</v>
      </c>
      <c r="E2882" s="28" t="s">
        <v>3023</v>
      </c>
    </row>
    <row r="2883" spans="1:5" x14ac:dyDescent="0.35">
      <c r="A2883" s="28">
        <v>31</v>
      </c>
      <c r="B2883" s="28" t="s">
        <v>2398</v>
      </c>
      <c r="C2883" s="28" t="s">
        <v>431</v>
      </c>
      <c r="D2883" s="28">
        <v>3154705</v>
      </c>
      <c r="E2883" s="28" t="s">
        <v>3024</v>
      </c>
    </row>
    <row r="2884" spans="1:5" x14ac:dyDescent="0.35">
      <c r="A2884" s="28">
        <v>31</v>
      </c>
      <c r="B2884" s="28" t="s">
        <v>2398</v>
      </c>
      <c r="C2884" s="28" t="s">
        <v>431</v>
      </c>
      <c r="D2884" s="28">
        <v>3154804</v>
      </c>
      <c r="E2884" s="28" t="s">
        <v>3025</v>
      </c>
    </row>
    <row r="2885" spans="1:5" x14ac:dyDescent="0.35">
      <c r="A2885" s="28">
        <v>31</v>
      </c>
      <c r="B2885" s="28" t="s">
        <v>2398</v>
      </c>
      <c r="C2885" s="28" t="s">
        <v>431</v>
      </c>
      <c r="D2885" s="28">
        <v>3154903</v>
      </c>
      <c r="E2885" s="28" t="s">
        <v>3026</v>
      </c>
    </row>
    <row r="2886" spans="1:5" x14ac:dyDescent="0.35">
      <c r="A2886" s="28">
        <v>31</v>
      </c>
      <c r="B2886" s="28" t="s">
        <v>2398</v>
      </c>
      <c r="C2886" s="28" t="s">
        <v>431</v>
      </c>
      <c r="D2886" s="28">
        <v>3155009</v>
      </c>
      <c r="E2886" s="28" t="s">
        <v>3027</v>
      </c>
    </row>
    <row r="2887" spans="1:5" x14ac:dyDescent="0.35">
      <c r="A2887" s="28">
        <v>31</v>
      </c>
      <c r="B2887" s="28" t="s">
        <v>2398</v>
      </c>
      <c r="C2887" s="28" t="s">
        <v>431</v>
      </c>
      <c r="D2887" s="28">
        <v>3155108</v>
      </c>
      <c r="E2887" s="28" t="s">
        <v>3028</v>
      </c>
    </row>
    <row r="2888" spans="1:5" x14ac:dyDescent="0.35">
      <c r="A2888" s="28">
        <v>31</v>
      </c>
      <c r="B2888" s="28" t="s">
        <v>2398</v>
      </c>
      <c r="C2888" s="28" t="s">
        <v>431</v>
      </c>
      <c r="D2888" s="28">
        <v>3155207</v>
      </c>
      <c r="E2888" s="28" t="s">
        <v>3029</v>
      </c>
    </row>
    <row r="2889" spans="1:5" x14ac:dyDescent="0.35">
      <c r="A2889" s="28">
        <v>31</v>
      </c>
      <c r="B2889" s="28" t="s">
        <v>2398</v>
      </c>
      <c r="C2889" s="28" t="s">
        <v>431</v>
      </c>
      <c r="D2889" s="28">
        <v>3155306</v>
      </c>
      <c r="E2889" s="28" t="s">
        <v>3030</v>
      </c>
    </row>
    <row r="2890" spans="1:5" x14ac:dyDescent="0.35">
      <c r="A2890" s="28">
        <v>31</v>
      </c>
      <c r="B2890" s="28" t="s">
        <v>2398</v>
      </c>
      <c r="C2890" s="28" t="s">
        <v>431</v>
      </c>
      <c r="D2890" s="28">
        <v>3155405</v>
      </c>
      <c r="E2890" s="28" t="s">
        <v>3031</v>
      </c>
    </row>
    <row r="2891" spans="1:5" x14ac:dyDescent="0.35">
      <c r="A2891" s="28">
        <v>31</v>
      </c>
      <c r="B2891" s="28" t="s">
        <v>2398</v>
      </c>
      <c r="C2891" s="28" t="s">
        <v>431</v>
      </c>
      <c r="D2891" s="28">
        <v>3155504</v>
      </c>
      <c r="E2891" s="28" t="s">
        <v>3032</v>
      </c>
    </row>
    <row r="2892" spans="1:5" x14ac:dyDescent="0.35">
      <c r="A2892" s="28">
        <v>31</v>
      </c>
      <c r="B2892" s="28" t="s">
        <v>2398</v>
      </c>
      <c r="C2892" s="28" t="s">
        <v>431</v>
      </c>
      <c r="D2892" s="28">
        <v>3155603</v>
      </c>
      <c r="E2892" s="28" t="s">
        <v>3033</v>
      </c>
    </row>
    <row r="2893" spans="1:5" x14ac:dyDescent="0.35">
      <c r="A2893" s="28">
        <v>31</v>
      </c>
      <c r="B2893" s="28" t="s">
        <v>2398</v>
      </c>
      <c r="C2893" s="28" t="s">
        <v>431</v>
      </c>
      <c r="D2893" s="28">
        <v>3155702</v>
      </c>
      <c r="E2893" s="28" t="s">
        <v>3034</v>
      </c>
    </row>
    <row r="2894" spans="1:5" x14ac:dyDescent="0.35">
      <c r="A2894" s="28">
        <v>31</v>
      </c>
      <c r="B2894" s="28" t="s">
        <v>2398</v>
      </c>
      <c r="C2894" s="28" t="s">
        <v>431</v>
      </c>
      <c r="D2894" s="28">
        <v>3155801</v>
      </c>
      <c r="E2894" s="28" t="s">
        <v>3035</v>
      </c>
    </row>
    <row r="2895" spans="1:5" x14ac:dyDescent="0.35">
      <c r="A2895" s="28">
        <v>31</v>
      </c>
      <c r="B2895" s="28" t="s">
        <v>2398</v>
      </c>
      <c r="C2895" s="28" t="s">
        <v>431</v>
      </c>
      <c r="D2895" s="28">
        <v>3155900</v>
      </c>
      <c r="E2895" s="28" t="s">
        <v>3036</v>
      </c>
    </row>
    <row r="2896" spans="1:5" x14ac:dyDescent="0.35">
      <c r="A2896" s="28">
        <v>31</v>
      </c>
      <c r="B2896" s="28" t="s">
        <v>2398</v>
      </c>
      <c r="C2896" s="28" t="s">
        <v>431</v>
      </c>
      <c r="D2896" s="28">
        <v>3156007</v>
      </c>
      <c r="E2896" s="28" t="s">
        <v>3037</v>
      </c>
    </row>
    <row r="2897" spans="1:5" x14ac:dyDescent="0.35">
      <c r="A2897" s="28">
        <v>31</v>
      </c>
      <c r="B2897" s="28" t="s">
        <v>2398</v>
      </c>
      <c r="C2897" s="28" t="s">
        <v>431</v>
      </c>
      <c r="D2897" s="28">
        <v>3156106</v>
      </c>
      <c r="E2897" s="28" t="s">
        <v>3038</v>
      </c>
    </row>
    <row r="2898" spans="1:5" x14ac:dyDescent="0.35">
      <c r="A2898" s="28">
        <v>31</v>
      </c>
      <c r="B2898" s="28" t="s">
        <v>2398</v>
      </c>
      <c r="C2898" s="28" t="s">
        <v>431</v>
      </c>
      <c r="D2898" s="28">
        <v>3156205</v>
      </c>
      <c r="E2898" s="28" t="s">
        <v>3039</v>
      </c>
    </row>
    <row r="2899" spans="1:5" x14ac:dyDescent="0.35">
      <c r="A2899" s="28">
        <v>31</v>
      </c>
      <c r="B2899" s="28" t="s">
        <v>2398</v>
      </c>
      <c r="C2899" s="28" t="s">
        <v>431</v>
      </c>
      <c r="D2899" s="28">
        <v>3156304</v>
      </c>
      <c r="E2899" s="28" t="s">
        <v>3040</v>
      </c>
    </row>
    <row r="2900" spans="1:5" x14ac:dyDescent="0.35">
      <c r="A2900" s="28">
        <v>31</v>
      </c>
      <c r="B2900" s="28" t="s">
        <v>2398</v>
      </c>
      <c r="C2900" s="28" t="s">
        <v>431</v>
      </c>
      <c r="D2900" s="28">
        <v>3156403</v>
      </c>
      <c r="E2900" s="28" t="s">
        <v>3041</v>
      </c>
    </row>
    <row r="2901" spans="1:5" x14ac:dyDescent="0.35">
      <c r="A2901" s="28">
        <v>31</v>
      </c>
      <c r="B2901" s="28" t="s">
        <v>2398</v>
      </c>
      <c r="C2901" s="28" t="s">
        <v>431</v>
      </c>
      <c r="D2901" s="28">
        <v>3156452</v>
      </c>
      <c r="E2901" s="28" t="s">
        <v>3042</v>
      </c>
    </row>
    <row r="2902" spans="1:5" x14ac:dyDescent="0.35">
      <c r="A2902" s="28">
        <v>31</v>
      </c>
      <c r="B2902" s="28" t="s">
        <v>2398</v>
      </c>
      <c r="C2902" s="28" t="s">
        <v>431</v>
      </c>
      <c r="D2902" s="28">
        <v>3156502</v>
      </c>
      <c r="E2902" s="28" t="s">
        <v>3043</v>
      </c>
    </row>
    <row r="2903" spans="1:5" x14ac:dyDescent="0.35">
      <c r="A2903" s="28">
        <v>31</v>
      </c>
      <c r="B2903" s="28" t="s">
        <v>2398</v>
      </c>
      <c r="C2903" s="28" t="s">
        <v>431</v>
      </c>
      <c r="D2903" s="28">
        <v>3156601</v>
      </c>
      <c r="E2903" s="28" t="s">
        <v>3044</v>
      </c>
    </row>
    <row r="2904" spans="1:5" x14ac:dyDescent="0.35">
      <c r="A2904" s="28">
        <v>31</v>
      </c>
      <c r="B2904" s="28" t="s">
        <v>2398</v>
      </c>
      <c r="C2904" s="28" t="s">
        <v>431</v>
      </c>
      <c r="D2904" s="28">
        <v>3156700</v>
      </c>
      <c r="E2904" s="28" t="s">
        <v>3045</v>
      </c>
    </row>
    <row r="2905" spans="1:5" x14ac:dyDescent="0.35">
      <c r="A2905" s="28">
        <v>31</v>
      </c>
      <c r="B2905" s="28" t="s">
        <v>2398</v>
      </c>
      <c r="C2905" s="28" t="s">
        <v>431</v>
      </c>
      <c r="D2905" s="28">
        <v>3156809</v>
      </c>
      <c r="E2905" s="28" t="s">
        <v>3046</v>
      </c>
    </row>
    <row r="2906" spans="1:5" x14ac:dyDescent="0.35">
      <c r="A2906" s="28">
        <v>31</v>
      </c>
      <c r="B2906" s="28" t="s">
        <v>2398</v>
      </c>
      <c r="C2906" s="28" t="s">
        <v>431</v>
      </c>
      <c r="D2906" s="28">
        <v>3156908</v>
      </c>
      <c r="E2906" s="28" t="s">
        <v>3047</v>
      </c>
    </row>
    <row r="2907" spans="1:5" x14ac:dyDescent="0.35">
      <c r="A2907" s="28">
        <v>31</v>
      </c>
      <c r="B2907" s="28" t="s">
        <v>2398</v>
      </c>
      <c r="C2907" s="28" t="s">
        <v>431</v>
      </c>
      <c r="D2907" s="28">
        <v>3157005</v>
      </c>
      <c r="E2907" s="28" t="s">
        <v>3048</v>
      </c>
    </row>
    <row r="2908" spans="1:5" x14ac:dyDescent="0.35">
      <c r="A2908" s="28">
        <v>31</v>
      </c>
      <c r="B2908" s="28" t="s">
        <v>2398</v>
      </c>
      <c r="C2908" s="28" t="s">
        <v>431</v>
      </c>
      <c r="D2908" s="28">
        <v>3157104</v>
      </c>
      <c r="E2908" s="28" t="s">
        <v>3049</v>
      </c>
    </row>
    <row r="2909" spans="1:5" x14ac:dyDescent="0.35">
      <c r="A2909" s="28">
        <v>31</v>
      </c>
      <c r="B2909" s="28" t="s">
        <v>2398</v>
      </c>
      <c r="C2909" s="28" t="s">
        <v>431</v>
      </c>
      <c r="D2909" s="28">
        <v>3157203</v>
      </c>
      <c r="E2909" s="28" t="s">
        <v>2326</v>
      </c>
    </row>
    <row r="2910" spans="1:5" x14ac:dyDescent="0.35">
      <c r="A2910" s="28">
        <v>31</v>
      </c>
      <c r="B2910" s="28" t="s">
        <v>2398</v>
      </c>
      <c r="C2910" s="28" t="s">
        <v>431</v>
      </c>
      <c r="D2910" s="28">
        <v>3157252</v>
      </c>
      <c r="E2910" s="28" t="s">
        <v>3050</v>
      </c>
    </row>
    <row r="2911" spans="1:5" x14ac:dyDescent="0.35">
      <c r="A2911" s="28">
        <v>31</v>
      </c>
      <c r="B2911" s="28" t="s">
        <v>2398</v>
      </c>
      <c r="C2911" s="28" t="s">
        <v>431</v>
      </c>
      <c r="D2911" s="28">
        <v>3157278</v>
      </c>
      <c r="E2911" s="28" t="s">
        <v>3051</v>
      </c>
    </row>
    <row r="2912" spans="1:5" x14ac:dyDescent="0.35">
      <c r="A2912" s="28">
        <v>31</v>
      </c>
      <c r="B2912" s="28" t="s">
        <v>2398</v>
      </c>
      <c r="C2912" s="28" t="s">
        <v>431</v>
      </c>
      <c r="D2912" s="28">
        <v>3157302</v>
      </c>
      <c r="E2912" s="28" t="s">
        <v>3052</v>
      </c>
    </row>
    <row r="2913" spans="1:5" x14ac:dyDescent="0.35">
      <c r="A2913" s="28">
        <v>31</v>
      </c>
      <c r="B2913" s="28" t="s">
        <v>2398</v>
      </c>
      <c r="C2913" s="28" t="s">
        <v>431</v>
      </c>
      <c r="D2913" s="28">
        <v>3157336</v>
      </c>
      <c r="E2913" s="28" t="s">
        <v>3053</v>
      </c>
    </row>
    <row r="2914" spans="1:5" x14ac:dyDescent="0.35">
      <c r="A2914" s="28">
        <v>31</v>
      </c>
      <c r="B2914" s="28" t="s">
        <v>2398</v>
      </c>
      <c r="C2914" s="28" t="s">
        <v>431</v>
      </c>
      <c r="D2914" s="28">
        <v>3157377</v>
      </c>
      <c r="E2914" s="28" t="s">
        <v>3054</v>
      </c>
    </row>
    <row r="2915" spans="1:5" x14ac:dyDescent="0.35">
      <c r="A2915" s="28">
        <v>31</v>
      </c>
      <c r="B2915" s="28" t="s">
        <v>2398</v>
      </c>
      <c r="C2915" s="28" t="s">
        <v>431</v>
      </c>
      <c r="D2915" s="28">
        <v>3157401</v>
      </c>
      <c r="E2915" s="28" t="s">
        <v>3055</v>
      </c>
    </row>
    <row r="2916" spans="1:5" x14ac:dyDescent="0.35">
      <c r="A2916" s="28">
        <v>31</v>
      </c>
      <c r="B2916" s="28" t="s">
        <v>2398</v>
      </c>
      <c r="C2916" s="28" t="s">
        <v>431</v>
      </c>
      <c r="D2916" s="28">
        <v>3157500</v>
      </c>
      <c r="E2916" s="28" t="s">
        <v>3056</v>
      </c>
    </row>
    <row r="2917" spans="1:5" x14ac:dyDescent="0.35">
      <c r="A2917" s="28">
        <v>31</v>
      </c>
      <c r="B2917" s="28" t="s">
        <v>2398</v>
      </c>
      <c r="C2917" s="28" t="s">
        <v>431</v>
      </c>
      <c r="D2917" s="28">
        <v>3157609</v>
      </c>
      <c r="E2917" s="28" t="s">
        <v>3057</v>
      </c>
    </row>
    <row r="2918" spans="1:5" x14ac:dyDescent="0.35">
      <c r="A2918" s="28">
        <v>31</v>
      </c>
      <c r="B2918" s="28" t="s">
        <v>2398</v>
      </c>
      <c r="C2918" s="28" t="s">
        <v>431</v>
      </c>
      <c r="D2918" s="28">
        <v>3157658</v>
      </c>
      <c r="E2918" s="28" t="s">
        <v>3058</v>
      </c>
    </row>
    <row r="2919" spans="1:5" x14ac:dyDescent="0.35">
      <c r="A2919" s="28">
        <v>31</v>
      </c>
      <c r="B2919" s="28" t="s">
        <v>2398</v>
      </c>
      <c r="C2919" s="28" t="s">
        <v>431</v>
      </c>
      <c r="D2919" s="28">
        <v>3157708</v>
      </c>
      <c r="E2919" s="28" t="s">
        <v>3059</v>
      </c>
    </row>
    <row r="2920" spans="1:5" x14ac:dyDescent="0.35">
      <c r="A2920" s="28">
        <v>31</v>
      </c>
      <c r="B2920" s="28" t="s">
        <v>2398</v>
      </c>
      <c r="C2920" s="28" t="s">
        <v>431</v>
      </c>
      <c r="D2920" s="28">
        <v>3157807</v>
      </c>
      <c r="E2920" s="28" t="s">
        <v>1067</v>
      </c>
    </row>
    <row r="2921" spans="1:5" x14ac:dyDescent="0.35">
      <c r="A2921" s="28">
        <v>31</v>
      </c>
      <c r="B2921" s="28" t="s">
        <v>2398</v>
      </c>
      <c r="C2921" s="28" t="s">
        <v>431</v>
      </c>
      <c r="D2921" s="28">
        <v>3157906</v>
      </c>
      <c r="E2921" s="28" t="s">
        <v>3060</v>
      </c>
    </row>
    <row r="2922" spans="1:5" x14ac:dyDescent="0.35">
      <c r="A2922" s="28">
        <v>31</v>
      </c>
      <c r="B2922" s="28" t="s">
        <v>2398</v>
      </c>
      <c r="C2922" s="28" t="s">
        <v>431</v>
      </c>
      <c r="D2922" s="28">
        <v>3158003</v>
      </c>
      <c r="E2922" s="28" t="s">
        <v>3061</v>
      </c>
    </row>
    <row r="2923" spans="1:5" x14ac:dyDescent="0.35">
      <c r="A2923" s="28">
        <v>31</v>
      </c>
      <c r="B2923" s="28" t="s">
        <v>2398</v>
      </c>
      <c r="C2923" s="28" t="s">
        <v>431</v>
      </c>
      <c r="D2923" s="28">
        <v>3158102</v>
      </c>
      <c r="E2923" s="28" t="s">
        <v>3062</v>
      </c>
    </row>
    <row r="2924" spans="1:5" x14ac:dyDescent="0.35">
      <c r="A2924" s="28">
        <v>31</v>
      </c>
      <c r="B2924" s="28" t="s">
        <v>2398</v>
      </c>
      <c r="C2924" s="28" t="s">
        <v>431</v>
      </c>
      <c r="D2924" s="28">
        <v>3158201</v>
      </c>
      <c r="E2924" s="28" t="s">
        <v>3063</v>
      </c>
    </row>
    <row r="2925" spans="1:5" x14ac:dyDescent="0.35">
      <c r="A2925" s="28">
        <v>31</v>
      </c>
      <c r="B2925" s="28" t="s">
        <v>2398</v>
      </c>
      <c r="C2925" s="28" t="s">
        <v>431</v>
      </c>
      <c r="D2925" s="28">
        <v>3158300</v>
      </c>
      <c r="E2925" s="28" t="s">
        <v>3064</v>
      </c>
    </row>
    <row r="2926" spans="1:5" x14ac:dyDescent="0.35">
      <c r="A2926" s="28">
        <v>31</v>
      </c>
      <c r="B2926" s="28" t="s">
        <v>2398</v>
      </c>
      <c r="C2926" s="28" t="s">
        <v>431</v>
      </c>
      <c r="D2926" s="28">
        <v>3158409</v>
      </c>
      <c r="E2926" s="28" t="s">
        <v>3065</v>
      </c>
    </row>
    <row r="2927" spans="1:5" x14ac:dyDescent="0.35">
      <c r="A2927" s="28">
        <v>31</v>
      </c>
      <c r="B2927" s="28" t="s">
        <v>2398</v>
      </c>
      <c r="C2927" s="28" t="s">
        <v>431</v>
      </c>
      <c r="D2927" s="28">
        <v>3158508</v>
      </c>
      <c r="E2927" s="28" t="s">
        <v>3066</v>
      </c>
    </row>
    <row r="2928" spans="1:5" x14ac:dyDescent="0.35">
      <c r="A2928" s="28">
        <v>31</v>
      </c>
      <c r="B2928" s="28" t="s">
        <v>2398</v>
      </c>
      <c r="C2928" s="28" t="s">
        <v>431</v>
      </c>
      <c r="D2928" s="28">
        <v>3158607</v>
      </c>
      <c r="E2928" s="28" t="s">
        <v>3067</v>
      </c>
    </row>
    <row r="2929" spans="1:5" x14ac:dyDescent="0.35">
      <c r="A2929" s="28">
        <v>31</v>
      </c>
      <c r="B2929" s="28" t="s">
        <v>2398</v>
      </c>
      <c r="C2929" s="28" t="s">
        <v>431</v>
      </c>
      <c r="D2929" s="28">
        <v>3158706</v>
      </c>
      <c r="E2929" s="28" t="s">
        <v>3068</v>
      </c>
    </row>
    <row r="2930" spans="1:5" x14ac:dyDescent="0.35">
      <c r="A2930" s="28">
        <v>31</v>
      </c>
      <c r="B2930" s="28" t="s">
        <v>2398</v>
      </c>
      <c r="C2930" s="28" t="s">
        <v>431</v>
      </c>
      <c r="D2930" s="28">
        <v>3158805</v>
      </c>
      <c r="E2930" s="28" t="s">
        <v>3069</v>
      </c>
    </row>
    <row r="2931" spans="1:5" x14ac:dyDescent="0.35">
      <c r="A2931" s="28">
        <v>31</v>
      </c>
      <c r="B2931" s="28" t="s">
        <v>2398</v>
      </c>
      <c r="C2931" s="28" t="s">
        <v>431</v>
      </c>
      <c r="D2931" s="28">
        <v>3158904</v>
      </c>
      <c r="E2931" s="28" t="s">
        <v>3070</v>
      </c>
    </row>
    <row r="2932" spans="1:5" x14ac:dyDescent="0.35">
      <c r="A2932" s="28">
        <v>31</v>
      </c>
      <c r="B2932" s="28" t="s">
        <v>2398</v>
      </c>
      <c r="C2932" s="28" t="s">
        <v>431</v>
      </c>
      <c r="D2932" s="28">
        <v>3158953</v>
      </c>
      <c r="E2932" s="28" t="s">
        <v>3071</v>
      </c>
    </row>
    <row r="2933" spans="1:5" x14ac:dyDescent="0.35">
      <c r="A2933" s="28">
        <v>31</v>
      </c>
      <c r="B2933" s="28" t="s">
        <v>2398</v>
      </c>
      <c r="C2933" s="28" t="s">
        <v>431</v>
      </c>
      <c r="D2933" s="28">
        <v>3159001</v>
      </c>
      <c r="E2933" s="28" t="s">
        <v>3072</v>
      </c>
    </row>
    <row r="2934" spans="1:5" x14ac:dyDescent="0.35">
      <c r="A2934" s="28">
        <v>31</v>
      </c>
      <c r="B2934" s="28" t="s">
        <v>2398</v>
      </c>
      <c r="C2934" s="28" t="s">
        <v>431</v>
      </c>
      <c r="D2934" s="28">
        <v>3159100</v>
      </c>
      <c r="E2934" s="28" t="s">
        <v>3073</v>
      </c>
    </row>
    <row r="2935" spans="1:5" x14ac:dyDescent="0.35">
      <c r="A2935" s="28">
        <v>31</v>
      </c>
      <c r="B2935" s="28" t="s">
        <v>2398</v>
      </c>
      <c r="C2935" s="28" t="s">
        <v>431</v>
      </c>
      <c r="D2935" s="28">
        <v>3159209</v>
      </c>
      <c r="E2935" s="28" t="s">
        <v>3074</v>
      </c>
    </row>
    <row r="2936" spans="1:5" x14ac:dyDescent="0.35">
      <c r="A2936" s="28">
        <v>31</v>
      </c>
      <c r="B2936" s="28" t="s">
        <v>2398</v>
      </c>
      <c r="C2936" s="28" t="s">
        <v>431</v>
      </c>
      <c r="D2936" s="28">
        <v>3159308</v>
      </c>
      <c r="E2936" s="28" t="s">
        <v>3075</v>
      </c>
    </row>
    <row r="2937" spans="1:5" x14ac:dyDescent="0.35">
      <c r="A2937" s="28">
        <v>31</v>
      </c>
      <c r="B2937" s="28" t="s">
        <v>2398</v>
      </c>
      <c r="C2937" s="28" t="s">
        <v>431</v>
      </c>
      <c r="D2937" s="28">
        <v>3159357</v>
      </c>
      <c r="E2937" s="28" t="s">
        <v>3076</v>
      </c>
    </row>
    <row r="2938" spans="1:5" x14ac:dyDescent="0.35">
      <c r="A2938" s="28">
        <v>31</v>
      </c>
      <c r="B2938" s="28" t="s">
        <v>2398</v>
      </c>
      <c r="C2938" s="28" t="s">
        <v>431</v>
      </c>
      <c r="D2938" s="28">
        <v>3159407</v>
      </c>
      <c r="E2938" s="28" t="s">
        <v>3077</v>
      </c>
    </row>
    <row r="2939" spans="1:5" x14ac:dyDescent="0.35">
      <c r="A2939" s="28">
        <v>31</v>
      </c>
      <c r="B2939" s="28" t="s">
        <v>2398</v>
      </c>
      <c r="C2939" s="28" t="s">
        <v>431</v>
      </c>
      <c r="D2939" s="28">
        <v>3159506</v>
      </c>
      <c r="E2939" s="28" t="s">
        <v>3078</v>
      </c>
    </row>
    <row r="2940" spans="1:5" x14ac:dyDescent="0.35">
      <c r="A2940" s="28">
        <v>31</v>
      </c>
      <c r="B2940" s="28" t="s">
        <v>2398</v>
      </c>
      <c r="C2940" s="28" t="s">
        <v>431</v>
      </c>
      <c r="D2940" s="28">
        <v>3159605</v>
      </c>
      <c r="E2940" s="28" t="s">
        <v>3079</v>
      </c>
    </row>
    <row r="2941" spans="1:5" x14ac:dyDescent="0.35">
      <c r="A2941" s="28">
        <v>31</v>
      </c>
      <c r="B2941" s="28" t="s">
        <v>2398</v>
      </c>
      <c r="C2941" s="28" t="s">
        <v>431</v>
      </c>
      <c r="D2941" s="28">
        <v>3159704</v>
      </c>
      <c r="E2941" s="28" t="s">
        <v>3080</v>
      </c>
    </row>
    <row r="2942" spans="1:5" x14ac:dyDescent="0.35">
      <c r="A2942" s="28">
        <v>31</v>
      </c>
      <c r="B2942" s="28" t="s">
        <v>2398</v>
      </c>
      <c r="C2942" s="28" t="s">
        <v>431</v>
      </c>
      <c r="D2942" s="28">
        <v>3159803</v>
      </c>
      <c r="E2942" s="28" t="s">
        <v>3081</v>
      </c>
    </row>
    <row r="2943" spans="1:5" x14ac:dyDescent="0.35">
      <c r="A2943" s="28">
        <v>31</v>
      </c>
      <c r="B2943" s="28" t="s">
        <v>2398</v>
      </c>
      <c r="C2943" s="28" t="s">
        <v>431</v>
      </c>
      <c r="D2943" s="28">
        <v>3159902</v>
      </c>
      <c r="E2943" s="28" t="s">
        <v>3082</v>
      </c>
    </row>
    <row r="2944" spans="1:5" x14ac:dyDescent="0.35">
      <c r="A2944" s="28">
        <v>31</v>
      </c>
      <c r="B2944" s="28" t="s">
        <v>2398</v>
      </c>
      <c r="C2944" s="28" t="s">
        <v>431</v>
      </c>
      <c r="D2944" s="28">
        <v>3160009</v>
      </c>
      <c r="E2944" s="28" t="s">
        <v>3083</v>
      </c>
    </row>
    <row r="2945" spans="1:5" x14ac:dyDescent="0.35">
      <c r="A2945" s="28">
        <v>31</v>
      </c>
      <c r="B2945" s="28" t="s">
        <v>2398</v>
      </c>
      <c r="C2945" s="28" t="s">
        <v>431</v>
      </c>
      <c r="D2945" s="28">
        <v>3160108</v>
      </c>
      <c r="E2945" s="28" t="s">
        <v>3084</v>
      </c>
    </row>
    <row r="2946" spans="1:5" x14ac:dyDescent="0.35">
      <c r="A2946" s="28">
        <v>31</v>
      </c>
      <c r="B2946" s="28" t="s">
        <v>2398</v>
      </c>
      <c r="C2946" s="28" t="s">
        <v>431</v>
      </c>
      <c r="D2946" s="28">
        <v>3160207</v>
      </c>
      <c r="E2946" s="28" t="s">
        <v>3085</v>
      </c>
    </row>
    <row r="2947" spans="1:5" x14ac:dyDescent="0.35">
      <c r="A2947" s="28">
        <v>31</v>
      </c>
      <c r="B2947" s="28" t="s">
        <v>2398</v>
      </c>
      <c r="C2947" s="28" t="s">
        <v>431</v>
      </c>
      <c r="D2947" s="28">
        <v>3160306</v>
      </c>
      <c r="E2947" s="28" t="s">
        <v>3086</v>
      </c>
    </row>
    <row r="2948" spans="1:5" x14ac:dyDescent="0.35">
      <c r="A2948" s="28">
        <v>31</v>
      </c>
      <c r="B2948" s="28" t="s">
        <v>2398</v>
      </c>
      <c r="C2948" s="28" t="s">
        <v>431</v>
      </c>
      <c r="D2948" s="28">
        <v>3160405</v>
      </c>
      <c r="E2948" s="28" t="s">
        <v>3087</v>
      </c>
    </row>
    <row r="2949" spans="1:5" x14ac:dyDescent="0.35">
      <c r="A2949" s="28">
        <v>31</v>
      </c>
      <c r="B2949" s="28" t="s">
        <v>2398</v>
      </c>
      <c r="C2949" s="28" t="s">
        <v>431</v>
      </c>
      <c r="D2949" s="28">
        <v>3160454</v>
      </c>
      <c r="E2949" s="28" t="s">
        <v>3088</v>
      </c>
    </row>
    <row r="2950" spans="1:5" x14ac:dyDescent="0.35">
      <c r="A2950" s="28">
        <v>31</v>
      </c>
      <c r="B2950" s="28" t="s">
        <v>2398</v>
      </c>
      <c r="C2950" s="28" t="s">
        <v>431</v>
      </c>
      <c r="D2950" s="28">
        <v>3160504</v>
      </c>
      <c r="E2950" s="28" t="s">
        <v>3089</v>
      </c>
    </row>
    <row r="2951" spans="1:5" x14ac:dyDescent="0.35">
      <c r="A2951" s="28">
        <v>31</v>
      </c>
      <c r="B2951" s="28" t="s">
        <v>2398</v>
      </c>
      <c r="C2951" s="28" t="s">
        <v>431</v>
      </c>
      <c r="D2951" s="28">
        <v>3160603</v>
      </c>
      <c r="E2951" s="28" t="s">
        <v>3090</v>
      </c>
    </row>
    <row r="2952" spans="1:5" x14ac:dyDescent="0.35">
      <c r="A2952" s="28">
        <v>31</v>
      </c>
      <c r="B2952" s="28" t="s">
        <v>2398</v>
      </c>
      <c r="C2952" s="28" t="s">
        <v>431</v>
      </c>
      <c r="D2952" s="28">
        <v>3160702</v>
      </c>
      <c r="E2952" s="28" t="s">
        <v>3091</v>
      </c>
    </row>
    <row r="2953" spans="1:5" x14ac:dyDescent="0.35">
      <c r="A2953" s="28">
        <v>31</v>
      </c>
      <c r="B2953" s="28" t="s">
        <v>2398</v>
      </c>
      <c r="C2953" s="28" t="s">
        <v>431</v>
      </c>
      <c r="D2953" s="28">
        <v>3160801</v>
      </c>
      <c r="E2953" s="28" t="s">
        <v>3092</v>
      </c>
    </row>
    <row r="2954" spans="1:5" x14ac:dyDescent="0.35">
      <c r="A2954" s="28">
        <v>31</v>
      </c>
      <c r="B2954" s="28" t="s">
        <v>2398</v>
      </c>
      <c r="C2954" s="28" t="s">
        <v>431</v>
      </c>
      <c r="D2954" s="28">
        <v>3160900</v>
      </c>
      <c r="E2954" s="28" t="s">
        <v>3093</v>
      </c>
    </row>
    <row r="2955" spans="1:5" x14ac:dyDescent="0.35">
      <c r="A2955" s="28">
        <v>31</v>
      </c>
      <c r="B2955" s="28" t="s">
        <v>2398</v>
      </c>
      <c r="C2955" s="28" t="s">
        <v>431</v>
      </c>
      <c r="D2955" s="28">
        <v>3160959</v>
      </c>
      <c r="E2955" s="28" t="s">
        <v>3094</v>
      </c>
    </row>
    <row r="2956" spans="1:5" x14ac:dyDescent="0.35">
      <c r="A2956" s="28">
        <v>31</v>
      </c>
      <c r="B2956" s="28" t="s">
        <v>2398</v>
      </c>
      <c r="C2956" s="28" t="s">
        <v>431</v>
      </c>
      <c r="D2956" s="28">
        <v>3161007</v>
      </c>
      <c r="E2956" s="28" t="s">
        <v>3095</v>
      </c>
    </row>
    <row r="2957" spans="1:5" x14ac:dyDescent="0.35">
      <c r="A2957" s="28">
        <v>31</v>
      </c>
      <c r="B2957" s="28" t="s">
        <v>2398</v>
      </c>
      <c r="C2957" s="28" t="s">
        <v>431</v>
      </c>
      <c r="D2957" s="28">
        <v>3161056</v>
      </c>
      <c r="E2957" s="28" t="s">
        <v>3096</v>
      </c>
    </row>
    <row r="2958" spans="1:5" x14ac:dyDescent="0.35">
      <c r="A2958" s="28">
        <v>31</v>
      </c>
      <c r="B2958" s="28" t="s">
        <v>2398</v>
      </c>
      <c r="C2958" s="28" t="s">
        <v>431</v>
      </c>
      <c r="D2958" s="28">
        <v>3161106</v>
      </c>
      <c r="E2958" s="28" t="s">
        <v>1629</v>
      </c>
    </row>
    <row r="2959" spans="1:5" x14ac:dyDescent="0.35">
      <c r="A2959" s="28">
        <v>31</v>
      </c>
      <c r="B2959" s="28" t="s">
        <v>2398</v>
      </c>
      <c r="C2959" s="28" t="s">
        <v>431</v>
      </c>
      <c r="D2959" s="28">
        <v>3161205</v>
      </c>
      <c r="E2959" s="28" t="s">
        <v>3097</v>
      </c>
    </row>
    <row r="2960" spans="1:5" x14ac:dyDescent="0.35">
      <c r="A2960" s="28">
        <v>31</v>
      </c>
      <c r="B2960" s="28" t="s">
        <v>2398</v>
      </c>
      <c r="C2960" s="28" t="s">
        <v>431</v>
      </c>
      <c r="D2960" s="28">
        <v>3161304</v>
      </c>
      <c r="E2960" s="28" t="s">
        <v>3098</v>
      </c>
    </row>
    <row r="2961" spans="1:5" x14ac:dyDescent="0.35">
      <c r="A2961" s="28">
        <v>31</v>
      </c>
      <c r="B2961" s="28" t="s">
        <v>2398</v>
      </c>
      <c r="C2961" s="28" t="s">
        <v>431</v>
      </c>
      <c r="D2961" s="28">
        <v>3161403</v>
      </c>
      <c r="E2961" s="28" t="s">
        <v>3099</v>
      </c>
    </row>
    <row r="2962" spans="1:5" x14ac:dyDescent="0.35">
      <c r="A2962" s="28">
        <v>31</v>
      </c>
      <c r="B2962" s="28" t="s">
        <v>2398</v>
      </c>
      <c r="C2962" s="28" t="s">
        <v>431</v>
      </c>
      <c r="D2962" s="28">
        <v>3161502</v>
      </c>
      <c r="E2962" s="28" t="s">
        <v>3100</v>
      </c>
    </row>
    <row r="2963" spans="1:5" x14ac:dyDescent="0.35">
      <c r="A2963" s="28">
        <v>31</v>
      </c>
      <c r="B2963" s="28" t="s">
        <v>2398</v>
      </c>
      <c r="C2963" s="28" t="s">
        <v>431</v>
      </c>
      <c r="D2963" s="28">
        <v>3161601</v>
      </c>
      <c r="E2963" s="28" t="s">
        <v>3101</v>
      </c>
    </row>
    <row r="2964" spans="1:5" x14ac:dyDescent="0.35">
      <c r="A2964" s="28">
        <v>31</v>
      </c>
      <c r="B2964" s="28" t="s">
        <v>2398</v>
      </c>
      <c r="C2964" s="28" t="s">
        <v>431</v>
      </c>
      <c r="D2964" s="28">
        <v>3161650</v>
      </c>
      <c r="E2964" s="28" t="s">
        <v>3102</v>
      </c>
    </row>
    <row r="2965" spans="1:5" x14ac:dyDescent="0.35">
      <c r="A2965" s="28">
        <v>31</v>
      </c>
      <c r="B2965" s="28" t="s">
        <v>2398</v>
      </c>
      <c r="C2965" s="28" t="s">
        <v>431</v>
      </c>
      <c r="D2965" s="28">
        <v>3161700</v>
      </c>
      <c r="E2965" s="28" t="s">
        <v>3103</v>
      </c>
    </row>
    <row r="2966" spans="1:5" x14ac:dyDescent="0.35">
      <c r="A2966" s="28">
        <v>31</v>
      </c>
      <c r="B2966" s="28" t="s">
        <v>2398</v>
      </c>
      <c r="C2966" s="28" t="s">
        <v>431</v>
      </c>
      <c r="D2966" s="28">
        <v>3161809</v>
      </c>
      <c r="E2966" s="28" t="s">
        <v>3104</v>
      </c>
    </row>
    <row r="2967" spans="1:5" x14ac:dyDescent="0.35">
      <c r="A2967" s="28">
        <v>31</v>
      </c>
      <c r="B2967" s="28" t="s">
        <v>2398</v>
      </c>
      <c r="C2967" s="28" t="s">
        <v>431</v>
      </c>
      <c r="D2967" s="28">
        <v>3161908</v>
      </c>
      <c r="E2967" s="28" t="s">
        <v>3105</v>
      </c>
    </row>
    <row r="2968" spans="1:5" x14ac:dyDescent="0.35">
      <c r="A2968" s="28">
        <v>31</v>
      </c>
      <c r="B2968" s="28" t="s">
        <v>2398</v>
      </c>
      <c r="C2968" s="28" t="s">
        <v>431</v>
      </c>
      <c r="D2968" s="28">
        <v>3162005</v>
      </c>
      <c r="E2968" s="28" t="s">
        <v>3106</v>
      </c>
    </row>
    <row r="2969" spans="1:5" x14ac:dyDescent="0.35">
      <c r="A2969" s="28">
        <v>31</v>
      </c>
      <c r="B2969" s="28" t="s">
        <v>2398</v>
      </c>
      <c r="C2969" s="28" t="s">
        <v>431</v>
      </c>
      <c r="D2969" s="28">
        <v>3162104</v>
      </c>
      <c r="E2969" s="28" t="s">
        <v>3107</v>
      </c>
    </row>
    <row r="2970" spans="1:5" x14ac:dyDescent="0.35">
      <c r="A2970" s="28">
        <v>31</v>
      </c>
      <c r="B2970" s="28" t="s">
        <v>2398</v>
      </c>
      <c r="C2970" s="28" t="s">
        <v>431</v>
      </c>
      <c r="D2970" s="28">
        <v>3162203</v>
      </c>
      <c r="E2970" s="28" t="s">
        <v>3108</v>
      </c>
    </row>
    <row r="2971" spans="1:5" x14ac:dyDescent="0.35">
      <c r="A2971" s="28">
        <v>31</v>
      </c>
      <c r="B2971" s="28" t="s">
        <v>2398</v>
      </c>
      <c r="C2971" s="28" t="s">
        <v>431</v>
      </c>
      <c r="D2971" s="28">
        <v>3162252</v>
      </c>
      <c r="E2971" s="28" t="s">
        <v>3109</v>
      </c>
    </row>
    <row r="2972" spans="1:5" x14ac:dyDescent="0.35">
      <c r="A2972" s="28">
        <v>31</v>
      </c>
      <c r="B2972" s="28" t="s">
        <v>2398</v>
      </c>
      <c r="C2972" s="28" t="s">
        <v>431</v>
      </c>
      <c r="D2972" s="28">
        <v>3162302</v>
      </c>
      <c r="E2972" s="28" t="s">
        <v>3110</v>
      </c>
    </row>
    <row r="2973" spans="1:5" x14ac:dyDescent="0.35">
      <c r="A2973" s="28">
        <v>31</v>
      </c>
      <c r="B2973" s="28" t="s">
        <v>2398</v>
      </c>
      <c r="C2973" s="28" t="s">
        <v>431</v>
      </c>
      <c r="D2973" s="28">
        <v>3162401</v>
      </c>
      <c r="E2973" s="28" t="s">
        <v>3111</v>
      </c>
    </row>
    <row r="2974" spans="1:5" x14ac:dyDescent="0.35">
      <c r="A2974" s="28">
        <v>31</v>
      </c>
      <c r="B2974" s="28" t="s">
        <v>2398</v>
      </c>
      <c r="C2974" s="28" t="s">
        <v>431</v>
      </c>
      <c r="D2974" s="28">
        <v>3162450</v>
      </c>
      <c r="E2974" s="28" t="s">
        <v>3112</v>
      </c>
    </row>
    <row r="2975" spans="1:5" x14ac:dyDescent="0.35">
      <c r="A2975" s="28">
        <v>31</v>
      </c>
      <c r="B2975" s="28" t="s">
        <v>2398</v>
      </c>
      <c r="C2975" s="28" t="s">
        <v>431</v>
      </c>
      <c r="D2975" s="28">
        <v>3162500</v>
      </c>
      <c r="E2975" s="28" t="s">
        <v>3113</v>
      </c>
    </row>
    <row r="2976" spans="1:5" x14ac:dyDescent="0.35">
      <c r="A2976" s="28">
        <v>31</v>
      </c>
      <c r="B2976" s="28" t="s">
        <v>2398</v>
      </c>
      <c r="C2976" s="28" t="s">
        <v>431</v>
      </c>
      <c r="D2976" s="28">
        <v>3162559</v>
      </c>
      <c r="E2976" s="28" t="s">
        <v>3114</v>
      </c>
    </row>
    <row r="2977" spans="1:5" x14ac:dyDescent="0.35">
      <c r="A2977" s="28">
        <v>31</v>
      </c>
      <c r="B2977" s="28" t="s">
        <v>2398</v>
      </c>
      <c r="C2977" s="28" t="s">
        <v>431</v>
      </c>
      <c r="D2977" s="28">
        <v>3162575</v>
      </c>
      <c r="E2977" s="28" t="s">
        <v>3115</v>
      </c>
    </row>
    <row r="2978" spans="1:5" x14ac:dyDescent="0.35">
      <c r="A2978" s="28">
        <v>31</v>
      </c>
      <c r="B2978" s="28" t="s">
        <v>2398</v>
      </c>
      <c r="C2978" s="28" t="s">
        <v>431</v>
      </c>
      <c r="D2978" s="28">
        <v>3162609</v>
      </c>
      <c r="E2978" s="28" t="s">
        <v>3116</v>
      </c>
    </row>
    <row r="2979" spans="1:5" x14ac:dyDescent="0.35">
      <c r="A2979" s="28">
        <v>31</v>
      </c>
      <c r="B2979" s="28" t="s">
        <v>2398</v>
      </c>
      <c r="C2979" s="28" t="s">
        <v>431</v>
      </c>
      <c r="D2979" s="28">
        <v>3162658</v>
      </c>
      <c r="E2979" s="28" t="s">
        <v>3117</v>
      </c>
    </row>
    <row r="2980" spans="1:5" x14ac:dyDescent="0.35">
      <c r="A2980" s="28">
        <v>31</v>
      </c>
      <c r="B2980" s="28" t="s">
        <v>2398</v>
      </c>
      <c r="C2980" s="28" t="s">
        <v>431</v>
      </c>
      <c r="D2980" s="28">
        <v>3162708</v>
      </c>
      <c r="E2980" s="28" t="s">
        <v>1084</v>
      </c>
    </row>
    <row r="2981" spans="1:5" x14ac:dyDescent="0.35">
      <c r="A2981" s="28">
        <v>31</v>
      </c>
      <c r="B2981" s="28" t="s">
        <v>2398</v>
      </c>
      <c r="C2981" s="28" t="s">
        <v>431</v>
      </c>
      <c r="D2981" s="28">
        <v>3162807</v>
      </c>
      <c r="E2981" s="28" t="s">
        <v>3118</v>
      </c>
    </row>
    <row r="2982" spans="1:5" x14ac:dyDescent="0.35">
      <c r="A2982" s="28">
        <v>31</v>
      </c>
      <c r="B2982" s="28" t="s">
        <v>2398</v>
      </c>
      <c r="C2982" s="28" t="s">
        <v>431</v>
      </c>
      <c r="D2982" s="28">
        <v>3162906</v>
      </c>
      <c r="E2982" s="28" t="s">
        <v>3119</v>
      </c>
    </row>
    <row r="2983" spans="1:5" x14ac:dyDescent="0.35">
      <c r="A2983" s="28">
        <v>31</v>
      </c>
      <c r="B2983" s="28" t="s">
        <v>2398</v>
      </c>
      <c r="C2983" s="28" t="s">
        <v>431</v>
      </c>
      <c r="D2983" s="28">
        <v>3162922</v>
      </c>
      <c r="E2983" s="28" t="s">
        <v>3120</v>
      </c>
    </row>
    <row r="2984" spans="1:5" x14ac:dyDescent="0.35">
      <c r="A2984" s="28">
        <v>31</v>
      </c>
      <c r="B2984" s="28" t="s">
        <v>2398</v>
      </c>
      <c r="C2984" s="28" t="s">
        <v>431</v>
      </c>
      <c r="D2984" s="28">
        <v>3162948</v>
      </c>
      <c r="E2984" s="28" t="s">
        <v>3121</v>
      </c>
    </row>
    <row r="2985" spans="1:5" x14ac:dyDescent="0.35">
      <c r="A2985" s="28">
        <v>31</v>
      </c>
      <c r="B2985" s="28" t="s">
        <v>2398</v>
      </c>
      <c r="C2985" s="28" t="s">
        <v>431</v>
      </c>
      <c r="D2985" s="28">
        <v>3162955</v>
      </c>
      <c r="E2985" s="28" t="s">
        <v>3122</v>
      </c>
    </row>
    <row r="2986" spans="1:5" x14ac:dyDescent="0.35">
      <c r="A2986" s="28">
        <v>31</v>
      </c>
      <c r="B2986" s="28" t="s">
        <v>2398</v>
      </c>
      <c r="C2986" s="28" t="s">
        <v>431</v>
      </c>
      <c r="D2986" s="28">
        <v>3163003</v>
      </c>
      <c r="E2986" s="28" t="s">
        <v>3123</v>
      </c>
    </row>
    <row r="2987" spans="1:5" x14ac:dyDescent="0.35">
      <c r="A2987" s="28">
        <v>31</v>
      </c>
      <c r="B2987" s="28" t="s">
        <v>2398</v>
      </c>
      <c r="C2987" s="28" t="s">
        <v>431</v>
      </c>
      <c r="D2987" s="28">
        <v>3163102</v>
      </c>
      <c r="E2987" s="28" t="s">
        <v>3124</v>
      </c>
    </row>
    <row r="2988" spans="1:5" x14ac:dyDescent="0.35">
      <c r="A2988" s="28">
        <v>31</v>
      </c>
      <c r="B2988" s="28" t="s">
        <v>2398</v>
      </c>
      <c r="C2988" s="28" t="s">
        <v>431</v>
      </c>
      <c r="D2988" s="28">
        <v>3163201</v>
      </c>
      <c r="E2988" s="28" t="s">
        <v>3125</v>
      </c>
    </row>
    <row r="2989" spans="1:5" x14ac:dyDescent="0.35">
      <c r="A2989" s="28">
        <v>31</v>
      </c>
      <c r="B2989" s="28" t="s">
        <v>2398</v>
      </c>
      <c r="C2989" s="28" t="s">
        <v>431</v>
      </c>
      <c r="D2989" s="28">
        <v>3163300</v>
      </c>
      <c r="E2989" s="28" t="s">
        <v>364</v>
      </c>
    </row>
    <row r="2990" spans="1:5" x14ac:dyDescent="0.35">
      <c r="A2990" s="28">
        <v>31</v>
      </c>
      <c r="B2990" s="28" t="s">
        <v>2398</v>
      </c>
      <c r="C2990" s="28" t="s">
        <v>431</v>
      </c>
      <c r="D2990" s="28">
        <v>3163409</v>
      </c>
      <c r="E2990" s="28" t="s">
        <v>3126</v>
      </c>
    </row>
    <row r="2991" spans="1:5" x14ac:dyDescent="0.35">
      <c r="A2991" s="28">
        <v>31</v>
      </c>
      <c r="B2991" s="28" t="s">
        <v>2398</v>
      </c>
      <c r="C2991" s="28" t="s">
        <v>431</v>
      </c>
      <c r="D2991" s="28">
        <v>3163508</v>
      </c>
      <c r="E2991" s="28" t="s">
        <v>3127</v>
      </c>
    </row>
    <row r="2992" spans="1:5" x14ac:dyDescent="0.35">
      <c r="A2992" s="28">
        <v>31</v>
      </c>
      <c r="B2992" s="28" t="s">
        <v>2398</v>
      </c>
      <c r="C2992" s="28" t="s">
        <v>431</v>
      </c>
      <c r="D2992" s="28">
        <v>3163607</v>
      </c>
      <c r="E2992" s="28" t="s">
        <v>3128</v>
      </c>
    </row>
    <row r="2993" spans="1:5" x14ac:dyDescent="0.35">
      <c r="A2993" s="28">
        <v>31</v>
      </c>
      <c r="B2993" s="28" t="s">
        <v>2398</v>
      </c>
      <c r="C2993" s="28" t="s">
        <v>431</v>
      </c>
      <c r="D2993" s="28">
        <v>3163706</v>
      </c>
      <c r="E2993" s="28" t="s">
        <v>3129</v>
      </c>
    </row>
    <row r="2994" spans="1:5" x14ac:dyDescent="0.35">
      <c r="A2994" s="28">
        <v>31</v>
      </c>
      <c r="B2994" s="28" t="s">
        <v>2398</v>
      </c>
      <c r="C2994" s="28" t="s">
        <v>431</v>
      </c>
      <c r="D2994" s="28">
        <v>3163805</v>
      </c>
      <c r="E2994" s="28" t="s">
        <v>3130</v>
      </c>
    </row>
    <row r="2995" spans="1:5" x14ac:dyDescent="0.35">
      <c r="A2995" s="28">
        <v>31</v>
      </c>
      <c r="B2995" s="28" t="s">
        <v>2398</v>
      </c>
      <c r="C2995" s="28" t="s">
        <v>431</v>
      </c>
      <c r="D2995" s="28">
        <v>3163904</v>
      </c>
      <c r="E2995" s="28" t="s">
        <v>3131</v>
      </c>
    </row>
    <row r="2996" spans="1:5" x14ac:dyDescent="0.35">
      <c r="A2996" s="28">
        <v>31</v>
      </c>
      <c r="B2996" s="28" t="s">
        <v>2398</v>
      </c>
      <c r="C2996" s="28" t="s">
        <v>431</v>
      </c>
      <c r="D2996" s="28">
        <v>3164001</v>
      </c>
      <c r="E2996" s="28" t="s">
        <v>3132</v>
      </c>
    </row>
    <row r="2997" spans="1:5" x14ac:dyDescent="0.35">
      <c r="A2997" s="28">
        <v>31</v>
      </c>
      <c r="B2997" s="28" t="s">
        <v>2398</v>
      </c>
      <c r="C2997" s="28" t="s">
        <v>431</v>
      </c>
      <c r="D2997" s="28">
        <v>3164100</v>
      </c>
      <c r="E2997" s="28" t="s">
        <v>3133</v>
      </c>
    </row>
    <row r="2998" spans="1:5" x14ac:dyDescent="0.35">
      <c r="A2998" s="28">
        <v>31</v>
      </c>
      <c r="B2998" s="28" t="s">
        <v>2398</v>
      </c>
      <c r="C2998" s="28" t="s">
        <v>431</v>
      </c>
      <c r="D2998" s="28">
        <v>3164209</v>
      </c>
      <c r="E2998" s="28" t="s">
        <v>3134</v>
      </c>
    </row>
    <row r="2999" spans="1:5" x14ac:dyDescent="0.35">
      <c r="A2999" s="28">
        <v>31</v>
      </c>
      <c r="B2999" s="28" t="s">
        <v>2398</v>
      </c>
      <c r="C2999" s="28" t="s">
        <v>431</v>
      </c>
      <c r="D2999" s="28">
        <v>3164308</v>
      </c>
      <c r="E2999" s="28" t="s">
        <v>3135</v>
      </c>
    </row>
    <row r="3000" spans="1:5" x14ac:dyDescent="0.35">
      <c r="A3000" s="28">
        <v>31</v>
      </c>
      <c r="B3000" s="28" t="s">
        <v>2398</v>
      </c>
      <c r="C3000" s="28" t="s">
        <v>431</v>
      </c>
      <c r="D3000" s="28">
        <v>3164407</v>
      </c>
      <c r="E3000" s="28" t="s">
        <v>3136</v>
      </c>
    </row>
    <row r="3001" spans="1:5" x14ac:dyDescent="0.35">
      <c r="A3001" s="28">
        <v>31</v>
      </c>
      <c r="B3001" s="28" t="s">
        <v>2398</v>
      </c>
      <c r="C3001" s="28" t="s">
        <v>431</v>
      </c>
      <c r="D3001" s="28">
        <v>3164431</v>
      </c>
      <c r="E3001" s="28" t="s">
        <v>3137</v>
      </c>
    </row>
    <row r="3002" spans="1:5" x14ac:dyDescent="0.35">
      <c r="A3002" s="28">
        <v>31</v>
      </c>
      <c r="B3002" s="28" t="s">
        <v>2398</v>
      </c>
      <c r="C3002" s="28" t="s">
        <v>431</v>
      </c>
      <c r="D3002" s="28">
        <v>3164472</v>
      </c>
      <c r="E3002" s="28" t="s">
        <v>3138</v>
      </c>
    </row>
    <row r="3003" spans="1:5" x14ac:dyDescent="0.35">
      <c r="A3003" s="28">
        <v>31</v>
      </c>
      <c r="B3003" s="28" t="s">
        <v>2398</v>
      </c>
      <c r="C3003" s="28" t="s">
        <v>431</v>
      </c>
      <c r="D3003" s="28">
        <v>3164506</v>
      </c>
      <c r="E3003" s="28" t="s">
        <v>3139</v>
      </c>
    </row>
    <row r="3004" spans="1:5" x14ac:dyDescent="0.35">
      <c r="A3004" s="28">
        <v>31</v>
      </c>
      <c r="B3004" s="28" t="s">
        <v>2398</v>
      </c>
      <c r="C3004" s="28" t="s">
        <v>431</v>
      </c>
      <c r="D3004" s="28">
        <v>3164605</v>
      </c>
      <c r="E3004" s="28" t="s">
        <v>3140</v>
      </c>
    </row>
    <row r="3005" spans="1:5" x14ac:dyDescent="0.35">
      <c r="A3005" s="28">
        <v>31</v>
      </c>
      <c r="B3005" s="28" t="s">
        <v>2398</v>
      </c>
      <c r="C3005" s="28" t="s">
        <v>431</v>
      </c>
      <c r="D3005" s="28">
        <v>3164704</v>
      </c>
      <c r="E3005" s="28" t="s">
        <v>3141</v>
      </c>
    </row>
    <row r="3006" spans="1:5" x14ac:dyDescent="0.35">
      <c r="A3006" s="28">
        <v>31</v>
      </c>
      <c r="B3006" s="28" t="s">
        <v>2398</v>
      </c>
      <c r="C3006" s="28" t="s">
        <v>431</v>
      </c>
      <c r="D3006" s="28">
        <v>3164803</v>
      </c>
      <c r="E3006" s="28" t="s">
        <v>3142</v>
      </c>
    </row>
    <row r="3007" spans="1:5" x14ac:dyDescent="0.35">
      <c r="A3007" s="28">
        <v>31</v>
      </c>
      <c r="B3007" s="28" t="s">
        <v>2398</v>
      </c>
      <c r="C3007" s="28" t="s">
        <v>431</v>
      </c>
      <c r="D3007" s="28">
        <v>3164902</v>
      </c>
      <c r="E3007" s="28" t="s">
        <v>3143</v>
      </c>
    </row>
    <row r="3008" spans="1:5" x14ac:dyDescent="0.35">
      <c r="A3008" s="28">
        <v>31</v>
      </c>
      <c r="B3008" s="28" t="s">
        <v>2398</v>
      </c>
      <c r="C3008" s="28" t="s">
        <v>431</v>
      </c>
      <c r="D3008" s="28">
        <v>3165008</v>
      </c>
      <c r="E3008" s="28" t="s">
        <v>3144</v>
      </c>
    </row>
    <row r="3009" spans="1:5" x14ac:dyDescent="0.35">
      <c r="A3009" s="28">
        <v>31</v>
      </c>
      <c r="B3009" s="28" t="s">
        <v>2398</v>
      </c>
      <c r="C3009" s="28" t="s">
        <v>431</v>
      </c>
      <c r="D3009" s="28">
        <v>3165107</v>
      </c>
      <c r="E3009" s="28" t="s">
        <v>3145</v>
      </c>
    </row>
    <row r="3010" spans="1:5" x14ac:dyDescent="0.35">
      <c r="A3010" s="28">
        <v>31</v>
      </c>
      <c r="B3010" s="28" t="s">
        <v>2398</v>
      </c>
      <c r="C3010" s="28" t="s">
        <v>431</v>
      </c>
      <c r="D3010" s="28">
        <v>3165206</v>
      </c>
      <c r="E3010" s="28" t="s">
        <v>3146</v>
      </c>
    </row>
    <row r="3011" spans="1:5" x14ac:dyDescent="0.35">
      <c r="A3011" s="28">
        <v>31</v>
      </c>
      <c r="B3011" s="28" t="s">
        <v>2398</v>
      </c>
      <c r="C3011" s="28" t="s">
        <v>431</v>
      </c>
      <c r="D3011" s="28">
        <v>3165305</v>
      </c>
      <c r="E3011" s="28" t="s">
        <v>3147</v>
      </c>
    </row>
    <row r="3012" spans="1:5" x14ac:dyDescent="0.35">
      <c r="A3012" s="28">
        <v>31</v>
      </c>
      <c r="B3012" s="28" t="s">
        <v>2398</v>
      </c>
      <c r="C3012" s="28" t="s">
        <v>431</v>
      </c>
      <c r="D3012" s="28">
        <v>3165404</v>
      </c>
      <c r="E3012" s="28" t="s">
        <v>3148</v>
      </c>
    </row>
    <row r="3013" spans="1:5" x14ac:dyDescent="0.35">
      <c r="A3013" s="28">
        <v>31</v>
      </c>
      <c r="B3013" s="28" t="s">
        <v>2398</v>
      </c>
      <c r="C3013" s="28" t="s">
        <v>431</v>
      </c>
      <c r="D3013" s="28">
        <v>3165503</v>
      </c>
      <c r="E3013" s="28" t="s">
        <v>3149</v>
      </c>
    </row>
    <row r="3014" spans="1:5" x14ac:dyDescent="0.35">
      <c r="A3014" s="28">
        <v>31</v>
      </c>
      <c r="B3014" s="28" t="s">
        <v>2398</v>
      </c>
      <c r="C3014" s="28" t="s">
        <v>431</v>
      </c>
      <c r="D3014" s="28">
        <v>3165537</v>
      </c>
      <c r="E3014" s="28" t="s">
        <v>3150</v>
      </c>
    </row>
    <row r="3015" spans="1:5" x14ac:dyDescent="0.35">
      <c r="A3015" s="28">
        <v>31</v>
      </c>
      <c r="B3015" s="28" t="s">
        <v>2398</v>
      </c>
      <c r="C3015" s="28" t="s">
        <v>431</v>
      </c>
      <c r="D3015" s="28">
        <v>3165552</v>
      </c>
      <c r="E3015" s="28" t="s">
        <v>3151</v>
      </c>
    </row>
    <row r="3016" spans="1:5" x14ac:dyDescent="0.35">
      <c r="A3016" s="28">
        <v>31</v>
      </c>
      <c r="B3016" s="28" t="s">
        <v>2398</v>
      </c>
      <c r="C3016" s="28" t="s">
        <v>431</v>
      </c>
      <c r="D3016" s="28">
        <v>3165560</v>
      </c>
      <c r="E3016" s="28" t="s">
        <v>3152</v>
      </c>
    </row>
    <row r="3017" spans="1:5" x14ac:dyDescent="0.35">
      <c r="A3017" s="28">
        <v>31</v>
      </c>
      <c r="B3017" s="28" t="s">
        <v>2398</v>
      </c>
      <c r="C3017" s="28" t="s">
        <v>431</v>
      </c>
      <c r="D3017" s="28">
        <v>3165578</v>
      </c>
      <c r="E3017" s="28" t="s">
        <v>3153</v>
      </c>
    </row>
    <row r="3018" spans="1:5" x14ac:dyDescent="0.35">
      <c r="A3018" s="28">
        <v>31</v>
      </c>
      <c r="B3018" s="28" t="s">
        <v>2398</v>
      </c>
      <c r="C3018" s="28" t="s">
        <v>431</v>
      </c>
      <c r="D3018" s="28">
        <v>3165602</v>
      </c>
      <c r="E3018" s="28" t="s">
        <v>3154</v>
      </c>
    </row>
    <row r="3019" spans="1:5" x14ac:dyDescent="0.35">
      <c r="A3019" s="28">
        <v>31</v>
      </c>
      <c r="B3019" s="28" t="s">
        <v>2398</v>
      </c>
      <c r="C3019" s="28" t="s">
        <v>431</v>
      </c>
      <c r="D3019" s="28">
        <v>3165701</v>
      </c>
      <c r="E3019" s="28" t="s">
        <v>3155</v>
      </c>
    </row>
    <row r="3020" spans="1:5" x14ac:dyDescent="0.35">
      <c r="A3020" s="28">
        <v>31</v>
      </c>
      <c r="B3020" s="28" t="s">
        <v>2398</v>
      </c>
      <c r="C3020" s="28" t="s">
        <v>431</v>
      </c>
      <c r="D3020" s="28">
        <v>3165800</v>
      </c>
      <c r="E3020" s="28" t="s">
        <v>3156</v>
      </c>
    </row>
    <row r="3021" spans="1:5" x14ac:dyDescent="0.35">
      <c r="A3021" s="28">
        <v>31</v>
      </c>
      <c r="B3021" s="28" t="s">
        <v>2398</v>
      </c>
      <c r="C3021" s="28" t="s">
        <v>431</v>
      </c>
      <c r="D3021" s="28">
        <v>3165909</v>
      </c>
      <c r="E3021" s="28" t="s">
        <v>3157</v>
      </c>
    </row>
    <row r="3022" spans="1:5" x14ac:dyDescent="0.35">
      <c r="A3022" s="28">
        <v>31</v>
      </c>
      <c r="B3022" s="28" t="s">
        <v>2398</v>
      </c>
      <c r="C3022" s="28" t="s">
        <v>431</v>
      </c>
      <c r="D3022" s="28">
        <v>3166006</v>
      </c>
      <c r="E3022" s="28" t="s">
        <v>3158</v>
      </c>
    </row>
    <row r="3023" spans="1:5" x14ac:dyDescent="0.35">
      <c r="A3023" s="28">
        <v>31</v>
      </c>
      <c r="B3023" s="28" t="s">
        <v>2398</v>
      </c>
      <c r="C3023" s="28" t="s">
        <v>431</v>
      </c>
      <c r="D3023" s="28">
        <v>3166105</v>
      </c>
      <c r="E3023" s="28" t="s">
        <v>3159</v>
      </c>
    </row>
    <row r="3024" spans="1:5" x14ac:dyDescent="0.35">
      <c r="A3024" s="28">
        <v>31</v>
      </c>
      <c r="B3024" s="28" t="s">
        <v>2398</v>
      </c>
      <c r="C3024" s="28" t="s">
        <v>431</v>
      </c>
      <c r="D3024" s="28">
        <v>3166204</v>
      </c>
      <c r="E3024" s="28" t="s">
        <v>3160</v>
      </c>
    </row>
    <row r="3025" spans="1:5" x14ac:dyDescent="0.35">
      <c r="A3025" s="28">
        <v>31</v>
      </c>
      <c r="B3025" s="28" t="s">
        <v>2398</v>
      </c>
      <c r="C3025" s="28" t="s">
        <v>431</v>
      </c>
      <c r="D3025" s="28">
        <v>3166303</v>
      </c>
      <c r="E3025" s="28" t="s">
        <v>3161</v>
      </c>
    </row>
    <row r="3026" spans="1:5" x14ac:dyDescent="0.35">
      <c r="A3026" s="28">
        <v>31</v>
      </c>
      <c r="B3026" s="28" t="s">
        <v>2398</v>
      </c>
      <c r="C3026" s="28" t="s">
        <v>431</v>
      </c>
      <c r="D3026" s="28">
        <v>3166402</v>
      </c>
      <c r="E3026" s="28" t="s">
        <v>3162</v>
      </c>
    </row>
    <row r="3027" spans="1:5" x14ac:dyDescent="0.35">
      <c r="A3027" s="28">
        <v>31</v>
      </c>
      <c r="B3027" s="28" t="s">
        <v>2398</v>
      </c>
      <c r="C3027" s="28" t="s">
        <v>431</v>
      </c>
      <c r="D3027" s="28">
        <v>3166501</v>
      </c>
      <c r="E3027" s="28" t="s">
        <v>3163</v>
      </c>
    </row>
    <row r="3028" spans="1:5" x14ac:dyDescent="0.35">
      <c r="A3028" s="28">
        <v>31</v>
      </c>
      <c r="B3028" s="28" t="s">
        <v>2398</v>
      </c>
      <c r="C3028" s="28" t="s">
        <v>431</v>
      </c>
      <c r="D3028" s="28">
        <v>3166600</v>
      </c>
      <c r="E3028" s="28" t="s">
        <v>3164</v>
      </c>
    </row>
    <row r="3029" spans="1:5" x14ac:dyDescent="0.35">
      <c r="A3029" s="28">
        <v>31</v>
      </c>
      <c r="B3029" s="28" t="s">
        <v>2398</v>
      </c>
      <c r="C3029" s="28" t="s">
        <v>431</v>
      </c>
      <c r="D3029" s="28">
        <v>3166709</v>
      </c>
      <c r="E3029" s="28" t="s">
        <v>3165</v>
      </c>
    </row>
    <row r="3030" spans="1:5" x14ac:dyDescent="0.35">
      <c r="A3030" s="28">
        <v>31</v>
      </c>
      <c r="B3030" s="28" t="s">
        <v>2398</v>
      </c>
      <c r="C3030" s="28" t="s">
        <v>431</v>
      </c>
      <c r="D3030" s="28">
        <v>3166808</v>
      </c>
      <c r="E3030" s="28" t="s">
        <v>3166</v>
      </c>
    </row>
    <row r="3031" spans="1:5" x14ac:dyDescent="0.35">
      <c r="A3031" s="28">
        <v>31</v>
      </c>
      <c r="B3031" s="28" t="s">
        <v>2398</v>
      </c>
      <c r="C3031" s="28" t="s">
        <v>431</v>
      </c>
      <c r="D3031" s="28">
        <v>3166907</v>
      </c>
      <c r="E3031" s="28" t="s">
        <v>3167</v>
      </c>
    </row>
    <row r="3032" spans="1:5" x14ac:dyDescent="0.35">
      <c r="A3032" s="28">
        <v>31</v>
      </c>
      <c r="B3032" s="28" t="s">
        <v>2398</v>
      </c>
      <c r="C3032" s="28" t="s">
        <v>431</v>
      </c>
      <c r="D3032" s="28">
        <v>3166956</v>
      </c>
      <c r="E3032" s="28" t="s">
        <v>3168</v>
      </c>
    </row>
    <row r="3033" spans="1:5" x14ac:dyDescent="0.35">
      <c r="A3033" s="28">
        <v>31</v>
      </c>
      <c r="B3033" s="28" t="s">
        <v>2398</v>
      </c>
      <c r="C3033" s="28" t="s">
        <v>431</v>
      </c>
      <c r="D3033" s="28">
        <v>3167004</v>
      </c>
      <c r="E3033" s="28" t="s">
        <v>3169</v>
      </c>
    </row>
    <row r="3034" spans="1:5" x14ac:dyDescent="0.35">
      <c r="A3034" s="28">
        <v>31</v>
      </c>
      <c r="B3034" s="28" t="s">
        <v>2398</v>
      </c>
      <c r="C3034" s="28" t="s">
        <v>431</v>
      </c>
      <c r="D3034" s="28">
        <v>3167103</v>
      </c>
      <c r="E3034" s="28" t="s">
        <v>3170</v>
      </c>
    </row>
    <row r="3035" spans="1:5" x14ac:dyDescent="0.35">
      <c r="A3035" s="28">
        <v>31</v>
      </c>
      <c r="B3035" s="28" t="s">
        <v>2398</v>
      </c>
      <c r="C3035" s="28" t="s">
        <v>431</v>
      </c>
      <c r="D3035" s="28">
        <v>3167202</v>
      </c>
      <c r="E3035" s="28" t="s">
        <v>3171</v>
      </c>
    </row>
    <row r="3036" spans="1:5" x14ac:dyDescent="0.35">
      <c r="A3036" s="28">
        <v>31</v>
      </c>
      <c r="B3036" s="28" t="s">
        <v>2398</v>
      </c>
      <c r="C3036" s="28" t="s">
        <v>431</v>
      </c>
      <c r="D3036" s="28">
        <v>3167301</v>
      </c>
      <c r="E3036" s="28" t="s">
        <v>3172</v>
      </c>
    </row>
    <row r="3037" spans="1:5" x14ac:dyDescent="0.35">
      <c r="A3037" s="28">
        <v>31</v>
      </c>
      <c r="B3037" s="28" t="s">
        <v>2398</v>
      </c>
      <c r="C3037" s="28" t="s">
        <v>431</v>
      </c>
      <c r="D3037" s="28">
        <v>3167400</v>
      </c>
      <c r="E3037" s="28" t="s">
        <v>3173</v>
      </c>
    </row>
    <row r="3038" spans="1:5" x14ac:dyDescent="0.35">
      <c r="A3038" s="28">
        <v>31</v>
      </c>
      <c r="B3038" s="28" t="s">
        <v>2398</v>
      </c>
      <c r="C3038" s="28" t="s">
        <v>431</v>
      </c>
      <c r="D3038" s="28">
        <v>3167509</v>
      </c>
      <c r="E3038" s="28" t="s">
        <v>3174</v>
      </c>
    </row>
    <row r="3039" spans="1:5" x14ac:dyDescent="0.35">
      <c r="A3039" s="28">
        <v>31</v>
      </c>
      <c r="B3039" s="28" t="s">
        <v>2398</v>
      </c>
      <c r="C3039" s="28" t="s">
        <v>431</v>
      </c>
      <c r="D3039" s="28">
        <v>3167608</v>
      </c>
      <c r="E3039" s="28" t="s">
        <v>3175</v>
      </c>
    </row>
    <row r="3040" spans="1:5" x14ac:dyDescent="0.35">
      <c r="A3040" s="28">
        <v>31</v>
      </c>
      <c r="B3040" s="28" t="s">
        <v>2398</v>
      </c>
      <c r="C3040" s="28" t="s">
        <v>431</v>
      </c>
      <c r="D3040" s="28">
        <v>3167707</v>
      </c>
      <c r="E3040" s="28" t="s">
        <v>3176</v>
      </c>
    </row>
    <row r="3041" spans="1:5" x14ac:dyDescent="0.35">
      <c r="A3041" s="28">
        <v>31</v>
      </c>
      <c r="B3041" s="28" t="s">
        <v>2398</v>
      </c>
      <c r="C3041" s="28" t="s">
        <v>431</v>
      </c>
      <c r="D3041" s="28">
        <v>3167806</v>
      </c>
      <c r="E3041" s="28" t="s">
        <v>3177</v>
      </c>
    </row>
    <row r="3042" spans="1:5" x14ac:dyDescent="0.35">
      <c r="A3042" s="28">
        <v>31</v>
      </c>
      <c r="B3042" s="28" t="s">
        <v>2398</v>
      </c>
      <c r="C3042" s="28" t="s">
        <v>431</v>
      </c>
      <c r="D3042" s="28">
        <v>3167905</v>
      </c>
      <c r="E3042" s="28" t="s">
        <v>3178</v>
      </c>
    </row>
    <row r="3043" spans="1:5" x14ac:dyDescent="0.35">
      <c r="A3043" s="28">
        <v>31</v>
      </c>
      <c r="B3043" s="28" t="s">
        <v>2398</v>
      </c>
      <c r="C3043" s="28" t="s">
        <v>431</v>
      </c>
      <c r="D3043" s="28">
        <v>3168002</v>
      </c>
      <c r="E3043" s="28" t="s">
        <v>3179</v>
      </c>
    </row>
    <row r="3044" spans="1:5" x14ac:dyDescent="0.35">
      <c r="A3044" s="28">
        <v>31</v>
      </c>
      <c r="B3044" s="28" t="s">
        <v>2398</v>
      </c>
      <c r="C3044" s="28" t="s">
        <v>431</v>
      </c>
      <c r="D3044" s="28">
        <v>3168051</v>
      </c>
      <c r="E3044" s="28" t="s">
        <v>3180</v>
      </c>
    </row>
    <row r="3045" spans="1:5" x14ac:dyDescent="0.35">
      <c r="A3045" s="28">
        <v>31</v>
      </c>
      <c r="B3045" s="28" t="s">
        <v>2398</v>
      </c>
      <c r="C3045" s="28" t="s">
        <v>431</v>
      </c>
      <c r="D3045" s="28">
        <v>3168101</v>
      </c>
      <c r="E3045" s="28" t="s">
        <v>3181</v>
      </c>
    </row>
    <row r="3046" spans="1:5" x14ac:dyDescent="0.35">
      <c r="A3046" s="28">
        <v>31</v>
      </c>
      <c r="B3046" s="28" t="s">
        <v>2398</v>
      </c>
      <c r="C3046" s="28" t="s">
        <v>431</v>
      </c>
      <c r="D3046" s="28">
        <v>3168200</v>
      </c>
      <c r="E3046" s="28" t="s">
        <v>3182</v>
      </c>
    </row>
    <row r="3047" spans="1:5" x14ac:dyDescent="0.35">
      <c r="A3047" s="28">
        <v>31</v>
      </c>
      <c r="B3047" s="28" t="s">
        <v>2398</v>
      </c>
      <c r="C3047" s="28" t="s">
        <v>431</v>
      </c>
      <c r="D3047" s="28">
        <v>3168309</v>
      </c>
      <c r="E3047" s="28" t="s">
        <v>3183</v>
      </c>
    </row>
    <row r="3048" spans="1:5" x14ac:dyDescent="0.35">
      <c r="A3048" s="28">
        <v>31</v>
      </c>
      <c r="B3048" s="28" t="s">
        <v>2398</v>
      </c>
      <c r="C3048" s="28" t="s">
        <v>431</v>
      </c>
      <c r="D3048" s="28">
        <v>3168408</v>
      </c>
      <c r="E3048" s="28" t="s">
        <v>3184</v>
      </c>
    </row>
    <row r="3049" spans="1:5" x14ac:dyDescent="0.35">
      <c r="A3049" s="28">
        <v>31</v>
      </c>
      <c r="B3049" s="28" t="s">
        <v>2398</v>
      </c>
      <c r="C3049" s="28" t="s">
        <v>431</v>
      </c>
      <c r="D3049" s="28">
        <v>3168507</v>
      </c>
      <c r="E3049" s="28" t="s">
        <v>3185</v>
      </c>
    </row>
    <row r="3050" spans="1:5" x14ac:dyDescent="0.35">
      <c r="A3050" s="28">
        <v>31</v>
      </c>
      <c r="B3050" s="28" t="s">
        <v>2398</v>
      </c>
      <c r="C3050" s="28" t="s">
        <v>431</v>
      </c>
      <c r="D3050" s="28">
        <v>3168606</v>
      </c>
      <c r="E3050" s="28" t="s">
        <v>3186</v>
      </c>
    </row>
    <row r="3051" spans="1:5" x14ac:dyDescent="0.35">
      <c r="A3051" s="28">
        <v>31</v>
      </c>
      <c r="B3051" s="28" t="s">
        <v>2398</v>
      </c>
      <c r="C3051" s="28" t="s">
        <v>431</v>
      </c>
      <c r="D3051" s="28">
        <v>3168705</v>
      </c>
      <c r="E3051" s="28" t="s">
        <v>3187</v>
      </c>
    </row>
    <row r="3052" spans="1:5" x14ac:dyDescent="0.35">
      <c r="A3052" s="28">
        <v>31</v>
      </c>
      <c r="B3052" s="28" t="s">
        <v>2398</v>
      </c>
      <c r="C3052" s="28" t="s">
        <v>431</v>
      </c>
      <c r="D3052" s="28">
        <v>3168804</v>
      </c>
      <c r="E3052" s="28" t="s">
        <v>3188</v>
      </c>
    </row>
    <row r="3053" spans="1:5" x14ac:dyDescent="0.35">
      <c r="A3053" s="28">
        <v>31</v>
      </c>
      <c r="B3053" s="28" t="s">
        <v>2398</v>
      </c>
      <c r="C3053" s="28" t="s">
        <v>431</v>
      </c>
      <c r="D3053" s="28">
        <v>3168903</v>
      </c>
      <c r="E3053" s="28" t="s">
        <v>3189</v>
      </c>
    </row>
    <row r="3054" spans="1:5" x14ac:dyDescent="0.35">
      <c r="A3054" s="28">
        <v>31</v>
      </c>
      <c r="B3054" s="28" t="s">
        <v>2398</v>
      </c>
      <c r="C3054" s="28" t="s">
        <v>431</v>
      </c>
      <c r="D3054" s="28">
        <v>3169000</v>
      </c>
      <c r="E3054" s="28" t="s">
        <v>444</v>
      </c>
    </row>
    <row r="3055" spans="1:5" x14ac:dyDescent="0.35">
      <c r="A3055" s="28">
        <v>31</v>
      </c>
      <c r="B3055" s="28" t="s">
        <v>2398</v>
      </c>
      <c r="C3055" s="28" t="s">
        <v>431</v>
      </c>
      <c r="D3055" s="28">
        <v>3169059</v>
      </c>
      <c r="E3055" s="28" t="s">
        <v>3190</v>
      </c>
    </row>
    <row r="3056" spans="1:5" x14ac:dyDescent="0.35">
      <c r="A3056" s="28">
        <v>31</v>
      </c>
      <c r="B3056" s="28" t="s">
        <v>2398</v>
      </c>
      <c r="C3056" s="28" t="s">
        <v>431</v>
      </c>
      <c r="D3056" s="28">
        <v>3169109</v>
      </c>
      <c r="E3056" s="28" t="s">
        <v>3191</v>
      </c>
    </row>
    <row r="3057" spans="1:5" x14ac:dyDescent="0.35">
      <c r="A3057" s="28">
        <v>31</v>
      </c>
      <c r="B3057" s="28" t="s">
        <v>2398</v>
      </c>
      <c r="C3057" s="28" t="s">
        <v>431</v>
      </c>
      <c r="D3057" s="28">
        <v>3169208</v>
      </c>
      <c r="E3057" s="28" t="s">
        <v>3192</v>
      </c>
    </row>
    <row r="3058" spans="1:5" x14ac:dyDescent="0.35">
      <c r="A3058" s="28">
        <v>31</v>
      </c>
      <c r="B3058" s="28" t="s">
        <v>2398</v>
      </c>
      <c r="C3058" s="28" t="s">
        <v>431</v>
      </c>
      <c r="D3058" s="28">
        <v>3169307</v>
      </c>
      <c r="E3058" s="28" t="s">
        <v>3193</v>
      </c>
    </row>
    <row r="3059" spans="1:5" x14ac:dyDescent="0.35">
      <c r="A3059" s="28">
        <v>31</v>
      </c>
      <c r="B3059" s="28" t="s">
        <v>2398</v>
      </c>
      <c r="C3059" s="28" t="s">
        <v>431</v>
      </c>
      <c r="D3059" s="28">
        <v>3169356</v>
      </c>
      <c r="E3059" s="28" t="s">
        <v>3194</v>
      </c>
    </row>
    <row r="3060" spans="1:5" x14ac:dyDescent="0.35">
      <c r="A3060" s="28">
        <v>31</v>
      </c>
      <c r="B3060" s="28" t="s">
        <v>2398</v>
      </c>
      <c r="C3060" s="28" t="s">
        <v>431</v>
      </c>
      <c r="D3060" s="28">
        <v>3169406</v>
      </c>
      <c r="E3060" s="28" t="s">
        <v>3195</v>
      </c>
    </row>
    <row r="3061" spans="1:5" x14ac:dyDescent="0.35">
      <c r="A3061" s="28">
        <v>31</v>
      </c>
      <c r="B3061" s="28" t="s">
        <v>2398</v>
      </c>
      <c r="C3061" s="28" t="s">
        <v>431</v>
      </c>
      <c r="D3061" s="28">
        <v>3169505</v>
      </c>
      <c r="E3061" s="28" t="s">
        <v>3196</v>
      </c>
    </row>
    <row r="3062" spans="1:5" x14ac:dyDescent="0.35">
      <c r="A3062" s="28">
        <v>31</v>
      </c>
      <c r="B3062" s="28" t="s">
        <v>2398</v>
      </c>
      <c r="C3062" s="28" t="s">
        <v>431</v>
      </c>
      <c r="D3062" s="28">
        <v>3169604</v>
      </c>
      <c r="E3062" s="28" t="s">
        <v>3197</v>
      </c>
    </row>
    <row r="3063" spans="1:5" x14ac:dyDescent="0.35">
      <c r="A3063" s="28">
        <v>31</v>
      </c>
      <c r="B3063" s="28" t="s">
        <v>2398</v>
      </c>
      <c r="C3063" s="28" t="s">
        <v>431</v>
      </c>
      <c r="D3063" s="28">
        <v>3169703</v>
      </c>
      <c r="E3063" s="28" t="s">
        <v>3198</v>
      </c>
    </row>
    <row r="3064" spans="1:5" x14ac:dyDescent="0.35">
      <c r="A3064" s="28">
        <v>31</v>
      </c>
      <c r="B3064" s="28" t="s">
        <v>2398</v>
      </c>
      <c r="C3064" s="28" t="s">
        <v>431</v>
      </c>
      <c r="D3064" s="28">
        <v>3169802</v>
      </c>
      <c r="E3064" s="28" t="s">
        <v>3199</v>
      </c>
    </row>
    <row r="3065" spans="1:5" x14ac:dyDescent="0.35">
      <c r="A3065" s="28">
        <v>31</v>
      </c>
      <c r="B3065" s="28" t="s">
        <v>2398</v>
      </c>
      <c r="C3065" s="28" t="s">
        <v>431</v>
      </c>
      <c r="D3065" s="28">
        <v>3169901</v>
      </c>
      <c r="E3065" s="28" t="s">
        <v>3200</v>
      </c>
    </row>
    <row r="3066" spans="1:5" x14ac:dyDescent="0.35">
      <c r="A3066" s="28">
        <v>31</v>
      </c>
      <c r="B3066" s="28" t="s">
        <v>2398</v>
      </c>
      <c r="C3066" s="28" t="s">
        <v>431</v>
      </c>
      <c r="D3066" s="28">
        <v>3170008</v>
      </c>
      <c r="E3066" s="28" t="s">
        <v>3201</v>
      </c>
    </row>
    <row r="3067" spans="1:5" x14ac:dyDescent="0.35">
      <c r="A3067" s="28">
        <v>31</v>
      </c>
      <c r="B3067" s="28" t="s">
        <v>2398</v>
      </c>
      <c r="C3067" s="28" t="s">
        <v>431</v>
      </c>
      <c r="D3067" s="28">
        <v>3170057</v>
      </c>
      <c r="E3067" s="28" t="s">
        <v>3202</v>
      </c>
    </row>
    <row r="3068" spans="1:5" x14ac:dyDescent="0.35">
      <c r="A3068" s="28">
        <v>31</v>
      </c>
      <c r="B3068" s="28" t="s">
        <v>2398</v>
      </c>
      <c r="C3068" s="28" t="s">
        <v>431</v>
      </c>
      <c r="D3068" s="28">
        <v>3170107</v>
      </c>
      <c r="E3068" s="28" t="s">
        <v>3203</v>
      </c>
    </row>
    <row r="3069" spans="1:5" x14ac:dyDescent="0.35">
      <c r="A3069" s="28">
        <v>31</v>
      </c>
      <c r="B3069" s="28" t="s">
        <v>2398</v>
      </c>
      <c r="C3069" s="28" t="s">
        <v>431</v>
      </c>
      <c r="D3069" s="28">
        <v>3170206</v>
      </c>
      <c r="E3069" s="28" t="s">
        <v>3204</v>
      </c>
    </row>
    <row r="3070" spans="1:5" x14ac:dyDescent="0.35">
      <c r="A3070" s="28">
        <v>31</v>
      </c>
      <c r="B3070" s="28" t="s">
        <v>2398</v>
      </c>
      <c r="C3070" s="28" t="s">
        <v>431</v>
      </c>
      <c r="D3070" s="28">
        <v>3170305</v>
      </c>
      <c r="E3070" s="28" t="s">
        <v>3205</v>
      </c>
    </row>
    <row r="3071" spans="1:5" x14ac:dyDescent="0.35">
      <c r="A3071" s="28">
        <v>31</v>
      </c>
      <c r="B3071" s="28" t="s">
        <v>2398</v>
      </c>
      <c r="C3071" s="28" t="s">
        <v>431</v>
      </c>
      <c r="D3071" s="28">
        <v>3170404</v>
      </c>
      <c r="E3071" s="28" t="s">
        <v>3206</v>
      </c>
    </row>
    <row r="3072" spans="1:5" x14ac:dyDescent="0.35">
      <c r="A3072" s="28">
        <v>31</v>
      </c>
      <c r="B3072" s="28" t="s">
        <v>2398</v>
      </c>
      <c r="C3072" s="28" t="s">
        <v>431</v>
      </c>
      <c r="D3072" s="28">
        <v>3170438</v>
      </c>
      <c r="E3072" s="28" t="s">
        <v>3207</v>
      </c>
    </row>
    <row r="3073" spans="1:5" x14ac:dyDescent="0.35">
      <c r="A3073" s="28">
        <v>31</v>
      </c>
      <c r="B3073" s="28" t="s">
        <v>2398</v>
      </c>
      <c r="C3073" s="28" t="s">
        <v>431</v>
      </c>
      <c r="D3073" s="28">
        <v>3170479</v>
      </c>
      <c r="E3073" s="28" t="s">
        <v>3208</v>
      </c>
    </row>
    <row r="3074" spans="1:5" x14ac:dyDescent="0.35">
      <c r="A3074" s="28">
        <v>31</v>
      </c>
      <c r="B3074" s="28" t="s">
        <v>2398</v>
      </c>
      <c r="C3074" s="28" t="s">
        <v>431</v>
      </c>
      <c r="D3074" s="28">
        <v>3170503</v>
      </c>
      <c r="E3074" s="28" t="s">
        <v>3209</v>
      </c>
    </row>
    <row r="3075" spans="1:5" x14ac:dyDescent="0.35">
      <c r="A3075" s="28">
        <v>31</v>
      </c>
      <c r="B3075" s="28" t="s">
        <v>2398</v>
      </c>
      <c r="C3075" s="28" t="s">
        <v>431</v>
      </c>
      <c r="D3075" s="28">
        <v>3170529</v>
      </c>
      <c r="E3075" s="28" t="s">
        <v>3210</v>
      </c>
    </row>
    <row r="3076" spans="1:5" x14ac:dyDescent="0.35">
      <c r="A3076" s="28">
        <v>31</v>
      </c>
      <c r="B3076" s="28" t="s">
        <v>2398</v>
      </c>
      <c r="C3076" s="28" t="s">
        <v>431</v>
      </c>
      <c r="D3076" s="28">
        <v>3170578</v>
      </c>
      <c r="E3076" s="28" t="s">
        <v>3211</v>
      </c>
    </row>
    <row r="3077" spans="1:5" x14ac:dyDescent="0.35">
      <c r="A3077" s="28">
        <v>31</v>
      </c>
      <c r="B3077" s="28" t="s">
        <v>2398</v>
      </c>
      <c r="C3077" s="28" t="s">
        <v>431</v>
      </c>
      <c r="D3077" s="28">
        <v>3170602</v>
      </c>
      <c r="E3077" s="28" t="s">
        <v>3212</v>
      </c>
    </row>
    <row r="3078" spans="1:5" x14ac:dyDescent="0.35">
      <c r="A3078" s="28">
        <v>31</v>
      </c>
      <c r="B3078" s="28" t="s">
        <v>2398</v>
      </c>
      <c r="C3078" s="28" t="s">
        <v>431</v>
      </c>
      <c r="D3078" s="28">
        <v>3170651</v>
      </c>
      <c r="E3078" s="28" t="s">
        <v>3213</v>
      </c>
    </row>
    <row r="3079" spans="1:5" x14ac:dyDescent="0.35">
      <c r="A3079" s="28">
        <v>31</v>
      </c>
      <c r="B3079" s="28" t="s">
        <v>2398</v>
      </c>
      <c r="C3079" s="28" t="s">
        <v>431</v>
      </c>
      <c r="D3079" s="28">
        <v>3170701</v>
      </c>
      <c r="E3079" s="28" t="s">
        <v>3214</v>
      </c>
    </row>
    <row r="3080" spans="1:5" x14ac:dyDescent="0.35">
      <c r="A3080" s="28">
        <v>31</v>
      </c>
      <c r="B3080" s="28" t="s">
        <v>2398</v>
      </c>
      <c r="C3080" s="28" t="s">
        <v>431</v>
      </c>
      <c r="D3080" s="28">
        <v>3170750</v>
      </c>
      <c r="E3080" s="28" t="s">
        <v>3215</v>
      </c>
    </row>
    <row r="3081" spans="1:5" x14ac:dyDescent="0.35">
      <c r="A3081" s="28">
        <v>31</v>
      </c>
      <c r="B3081" s="28" t="s">
        <v>2398</v>
      </c>
      <c r="C3081" s="28" t="s">
        <v>431</v>
      </c>
      <c r="D3081" s="28">
        <v>3170800</v>
      </c>
      <c r="E3081" s="28" t="s">
        <v>3216</v>
      </c>
    </row>
    <row r="3082" spans="1:5" x14ac:dyDescent="0.35">
      <c r="A3082" s="28">
        <v>31</v>
      </c>
      <c r="B3082" s="28" t="s">
        <v>2398</v>
      </c>
      <c r="C3082" s="28" t="s">
        <v>431</v>
      </c>
      <c r="D3082" s="28">
        <v>3170909</v>
      </c>
      <c r="E3082" s="28" t="s">
        <v>3217</v>
      </c>
    </row>
    <row r="3083" spans="1:5" x14ac:dyDescent="0.35">
      <c r="A3083" s="28">
        <v>31</v>
      </c>
      <c r="B3083" s="28" t="s">
        <v>2398</v>
      </c>
      <c r="C3083" s="28" t="s">
        <v>431</v>
      </c>
      <c r="D3083" s="28">
        <v>3171006</v>
      </c>
      <c r="E3083" s="28" t="s">
        <v>3218</v>
      </c>
    </row>
    <row r="3084" spans="1:5" x14ac:dyDescent="0.35">
      <c r="A3084" s="28">
        <v>31</v>
      </c>
      <c r="B3084" s="28" t="s">
        <v>2398</v>
      </c>
      <c r="C3084" s="28" t="s">
        <v>431</v>
      </c>
      <c r="D3084" s="28">
        <v>3171030</v>
      </c>
      <c r="E3084" s="28" t="s">
        <v>3219</v>
      </c>
    </row>
    <row r="3085" spans="1:5" x14ac:dyDescent="0.35">
      <c r="A3085" s="28">
        <v>31</v>
      </c>
      <c r="B3085" s="28" t="s">
        <v>2398</v>
      </c>
      <c r="C3085" s="28" t="s">
        <v>431</v>
      </c>
      <c r="D3085" s="28">
        <v>3171071</v>
      </c>
      <c r="E3085" s="28" t="s">
        <v>3220</v>
      </c>
    </row>
    <row r="3086" spans="1:5" x14ac:dyDescent="0.35">
      <c r="A3086" s="28">
        <v>31</v>
      </c>
      <c r="B3086" s="28" t="s">
        <v>2398</v>
      </c>
      <c r="C3086" s="28" t="s">
        <v>431</v>
      </c>
      <c r="D3086" s="28">
        <v>3171105</v>
      </c>
      <c r="E3086" s="28" t="s">
        <v>3221</v>
      </c>
    </row>
    <row r="3087" spans="1:5" x14ac:dyDescent="0.35">
      <c r="A3087" s="28">
        <v>31</v>
      </c>
      <c r="B3087" s="28" t="s">
        <v>2398</v>
      </c>
      <c r="C3087" s="28" t="s">
        <v>431</v>
      </c>
      <c r="D3087" s="28">
        <v>3171154</v>
      </c>
      <c r="E3087" s="28" t="s">
        <v>3222</v>
      </c>
    </row>
    <row r="3088" spans="1:5" x14ac:dyDescent="0.35">
      <c r="A3088" s="28">
        <v>31</v>
      </c>
      <c r="B3088" s="28" t="s">
        <v>2398</v>
      </c>
      <c r="C3088" s="28" t="s">
        <v>431</v>
      </c>
      <c r="D3088" s="28">
        <v>3171204</v>
      </c>
      <c r="E3088" s="28" t="s">
        <v>3223</v>
      </c>
    </row>
    <row r="3089" spans="1:5" x14ac:dyDescent="0.35">
      <c r="A3089" s="28">
        <v>31</v>
      </c>
      <c r="B3089" s="28" t="s">
        <v>2398</v>
      </c>
      <c r="C3089" s="28" t="s">
        <v>431</v>
      </c>
      <c r="D3089" s="28">
        <v>3171303</v>
      </c>
      <c r="E3089" s="28" t="s">
        <v>1466</v>
      </c>
    </row>
    <row r="3090" spans="1:5" x14ac:dyDescent="0.35">
      <c r="A3090" s="28">
        <v>31</v>
      </c>
      <c r="B3090" s="28" t="s">
        <v>2398</v>
      </c>
      <c r="C3090" s="28" t="s">
        <v>431</v>
      </c>
      <c r="D3090" s="28">
        <v>3171402</v>
      </c>
      <c r="E3090" s="28" t="s">
        <v>3224</v>
      </c>
    </row>
    <row r="3091" spans="1:5" x14ac:dyDescent="0.35">
      <c r="A3091" s="28">
        <v>31</v>
      </c>
      <c r="B3091" s="28" t="s">
        <v>2398</v>
      </c>
      <c r="C3091" s="28" t="s">
        <v>431</v>
      </c>
      <c r="D3091" s="28">
        <v>3171501</v>
      </c>
      <c r="E3091" s="28" t="s">
        <v>3225</v>
      </c>
    </row>
    <row r="3092" spans="1:5" x14ac:dyDescent="0.35">
      <c r="A3092" s="28">
        <v>31</v>
      </c>
      <c r="B3092" s="28" t="s">
        <v>2398</v>
      </c>
      <c r="C3092" s="28" t="s">
        <v>431</v>
      </c>
      <c r="D3092" s="28">
        <v>3171600</v>
      </c>
      <c r="E3092" s="28" t="s">
        <v>3226</v>
      </c>
    </row>
    <row r="3093" spans="1:5" x14ac:dyDescent="0.35">
      <c r="A3093" s="28">
        <v>31</v>
      </c>
      <c r="B3093" s="28" t="s">
        <v>2398</v>
      </c>
      <c r="C3093" s="28" t="s">
        <v>431</v>
      </c>
      <c r="D3093" s="28">
        <v>3171709</v>
      </c>
      <c r="E3093" s="28" t="s">
        <v>3227</v>
      </c>
    </row>
    <row r="3094" spans="1:5" x14ac:dyDescent="0.35">
      <c r="A3094" s="28">
        <v>31</v>
      </c>
      <c r="B3094" s="28" t="s">
        <v>2398</v>
      </c>
      <c r="C3094" s="28" t="s">
        <v>431</v>
      </c>
      <c r="D3094" s="28">
        <v>3171808</v>
      </c>
      <c r="E3094" s="28" t="s">
        <v>3228</v>
      </c>
    </row>
    <row r="3095" spans="1:5" x14ac:dyDescent="0.35">
      <c r="A3095" s="28">
        <v>31</v>
      </c>
      <c r="B3095" s="28" t="s">
        <v>2398</v>
      </c>
      <c r="C3095" s="28" t="s">
        <v>431</v>
      </c>
      <c r="D3095" s="28">
        <v>3171907</v>
      </c>
      <c r="E3095" s="28" t="s">
        <v>3229</v>
      </c>
    </row>
    <row r="3096" spans="1:5" x14ac:dyDescent="0.35">
      <c r="A3096" s="28">
        <v>31</v>
      </c>
      <c r="B3096" s="28" t="s">
        <v>2398</v>
      </c>
      <c r="C3096" s="28" t="s">
        <v>431</v>
      </c>
      <c r="D3096" s="28">
        <v>3172004</v>
      </c>
      <c r="E3096" s="28" t="s">
        <v>3230</v>
      </c>
    </row>
    <row r="3097" spans="1:5" x14ac:dyDescent="0.35">
      <c r="A3097" s="28">
        <v>31</v>
      </c>
      <c r="B3097" s="28" t="s">
        <v>2398</v>
      </c>
      <c r="C3097" s="28" t="s">
        <v>431</v>
      </c>
      <c r="D3097" s="28">
        <v>3172103</v>
      </c>
      <c r="E3097" s="28" t="s">
        <v>3231</v>
      </c>
    </row>
    <row r="3098" spans="1:5" x14ac:dyDescent="0.35">
      <c r="A3098" s="28">
        <v>31</v>
      </c>
      <c r="B3098" s="28" t="s">
        <v>2398</v>
      </c>
      <c r="C3098" s="28" t="s">
        <v>431</v>
      </c>
      <c r="D3098" s="28">
        <v>3172202</v>
      </c>
      <c r="E3098" s="28" t="s">
        <v>3232</v>
      </c>
    </row>
    <row r="3099" spans="1:5" x14ac:dyDescent="0.35">
      <c r="A3099" s="28">
        <v>32</v>
      </c>
      <c r="B3099" s="28" t="s">
        <v>3233</v>
      </c>
      <c r="C3099" s="28" t="s">
        <v>426</v>
      </c>
      <c r="D3099" s="28">
        <v>3200102</v>
      </c>
      <c r="E3099" s="28" t="s">
        <v>3234</v>
      </c>
    </row>
    <row r="3100" spans="1:5" x14ac:dyDescent="0.35">
      <c r="A3100" s="28">
        <v>32</v>
      </c>
      <c r="B3100" s="28" t="s">
        <v>3233</v>
      </c>
      <c r="C3100" s="28" t="s">
        <v>426</v>
      </c>
      <c r="D3100" s="28">
        <v>3200136</v>
      </c>
      <c r="E3100" s="28" t="s">
        <v>3235</v>
      </c>
    </row>
    <row r="3101" spans="1:5" x14ac:dyDescent="0.35">
      <c r="A3101" s="28">
        <v>32</v>
      </c>
      <c r="B3101" s="28" t="s">
        <v>3233</v>
      </c>
      <c r="C3101" s="28" t="s">
        <v>426</v>
      </c>
      <c r="D3101" s="28">
        <v>3200169</v>
      </c>
      <c r="E3101" s="28" t="s">
        <v>3236</v>
      </c>
    </row>
    <row r="3102" spans="1:5" x14ac:dyDescent="0.35">
      <c r="A3102" s="28">
        <v>32</v>
      </c>
      <c r="B3102" s="28" t="s">
        <v>3233</v>
      </c>
      <c r="C3102" s="28" t="s">
        <v>426</v>
      </c>
      <c r="D3102" s="28">
        <v>3200201</v>
      </c>
      <c r="E3102" s="28" t="s">
        <v>3237</v>
      </c>
    </row>
    <row r="3103" spans="1:5" x14ac:dyDescent="0.35">
      <c r="A3103" s="28">
        <v>32</v>
      </c>
      <c r="B3103" s="28" t="s">
        <v>3233</v>
      </c>
      <c r="C3103" s="28" t="s">
        <v>426</v>
      </c>
      <c r="D3103" s="28">
        <v>3200300</v>
      </c>
      <c r="E3103" s="28" t="s">
        <v>3238</v>
      </c>
    </row>
    <row r="3104" spans="1:5" x14ac:dyDescent="0.35">
      <c r="A3104" s="28">
        <v>32</v>
      </c>
      <c r="B3104" s="28" t="s">
        <v>3233</v>
      </c>
      <c r="C3104" s="28" t="s">
        <v>426</v>
      </c>
      <c r="D3104" s="28">
        <v>3200359</v>
      </c>
      <c r="E3104" s="28" t="s">
        <v>3239</v>
      </c>
    </row>
    <row r="3105" spans="1:5" x14ac:dyDescent="0.35">
      <c r="A3105" s="28">
        <v>32</v>
      </c>
      <c r="B3105" s="28" t="s">
        <v>3233</v>
      </c>
      <c r="C3105" s="28" t="s">
        <v>426</v>
      </c>
      <c r="D3105" s="28">
        <v>3200409</v>
      </c>
      <c r="E3105" s="28" t="s">
        <v>3240</v>
      </c>
    </row>
    <row r="3106" spans="1:5" x14ac:dyDescent="0.35">
      <c r="A3106" s="28">
        <v>32</v>
      </c>
      <c r="B3106" s="28" t="s">
        <v>3233</v>
      </c>
      <c r="C3106" s="28" t="s">
        <v>426</v>
      </c>
      <c r="D3106" s="28">
        <v>3200508</v>
      </c>
      <c r="E3106" s="28" t="s">
        <v>3241</v>
      </c>
    </row>
    <row r="3107" spans="1:5" x14ac:dyDescent="0.35">
      <c r="A3107" s="28">
        <v>32</v>
      </c>
      <c r="B3107" s="28" t="s">
        <v>3233</v>
      </c>
      <c r="C3107" s="28" t="s">
        <v>426</v>
      </c>
      <c r="D3107" s="28">
        <v>3200607</v>
      </c>
      <c r="E3107" s="28" t="s">
        <v>3242</v>
      </c>
    </row>
    <row r="3108" spans="1:5" x14ac:dyDescent="0.35">
      <c r="A3108" s="28">
        <v>32</v>
      </c>
      <c r="B3108" s="28" t="s">
        <v>3233</v>
      </c>
      <c r="C3108" s="28" t="s">
        <v>426</v>
      </c>
      <c r="D3108" s="28">
        <v>3200706</v>
      </c>
      <c r="E3108" s="28" t="s">
        <v>3243</v>
      </c>
    </row>
    <row r="3109" spans="1:5" x14ac:dyDescent="0.35">
      <c r="A3109" s="28">
        <v>32</v>
      </c>
      <c r="B3109" s="28" t="s">
        <v>3233</v>
      </c>
      <c r="C3109" s="28" t="s">
        <v>426</v>
      </c>
      <c r="D3109" s="28">
        <v>3200805</v>
      </c>
      <c r="E3109" s="28" t="s">
        <v>3244</v>
      </c>
    </row>
    <row r="3110" spans="1:5" x14ac:dyDescent="0.35">
      <c r="A3110" s="28">
        <v>32</v>
      </c>
      <c r="B3110" s="28" t="s">
        <v>3233</v>
      </c>
      <c r="C3110" s="28" t="s">
        <v>426</v>
      </c>
      <c r="D3110" s="28">
        <v>3200904</v>
      </c>
      <c r="E3110" s="28" t="s">
        <v>3245</v>
      </c>
    </row>
    <row r="3111" spans="1:5" x14ac:dyDescent="0.35">
      <c r="A3111" s="28">
        <v>32</v>
      </c>
      <c r="B3111" s="28" t="s">
        <v>3233</v>
      </c>
      <c r="C3111" s="28" t="s">
        <v>426</v>
      </c>
      <c r="D3111" s="28">
        <v>3201001</v>
      </c>
      <c r="E3111" s="28" t="s">
        <v>2474</v>
      </c>
    </row>
    <row r="3112" spans="1:5" x14ac:dyDescent="0.35">
      <c r="A3112" s="28">
        <v>32</v>
      </c>
      <c r="B3112" s="28" t="s">
        <v>3233</v>
      </c>
      <c r="C3112" s="28" t="s">
        <v>426</v>
      </c>
      <c r="D3112" s="28">
        <v>3201100</v>
      </c>
      <c r="E3112" s="28" t="s">
        <v>3246</v>
      </c>
    </row>
    <row r="3113" spans="1:5" x14ac:dyDescent="0.35">
      <c r="A3113" s="28">
        <v>32</v>
      </c>
      <c r="B3113" s="28" t="s">
        <v>3233</v>
      </c>
      <c r="C3113" s="28" t="s">
        <v>426</v>
      </c>
      <c r="D3113" s="28">
        <v>3201159</v>
      </c>
      <c r="E3113" s="28" t="s">
        <v>3247</v>
      </c>
    </row>
    <row r="3114" spans="1:5" x14ac:dyDescent="0.35">
      <c r="A3114" s="28">
        <v>32</v>
      </c>
      <c r="B3114" s="28" t="s">
        <v>3233</v>
      </c>
      <c r="C3114" s="28" t="s">
        <v>426</v>
      </c>
      <c r="D3114" s="28">
        <v>3201209</v>
      </c>
      <c r="E3114" s="28" t="s">
        <v>3248</v>
      </c>
    </row>
    <row r="3115" spans="1:5" x14ac:dyDescent="0.35">
      <c r="A3115" s="28">
        <v>32</v>
      </c>
      <c r="B3115" s="28" t="s">
        <v>3233</v>
      </c>
      <c r="C3115" s="28" t="s">
        <v>426</v>
      </c>
      <c r="D3115" s="28">
        <v>3201308</v>
      </c>
      <c r="E3115" s="28" t="s">
        <v>3249</v>
      </c>
    </row>
    <row r="3116" spans="1:5" x14ac:dyDescent="0.35">
      <c r="A3116" s="28">
        <v>32</v>
      </c>
      <c r="B3116" s="28" t="s">
        <v>3233</v>
      </c>
      <c r="C3116" s="28" t="s">
        <v>426</v>
      </c>
      <c r="D3116" s="28">
        <v>3201407</v>
      </c>
      <c r="E3116" s="28" t="s">
        <v>3250</v>
      </c>
    </row>
    <row r="3117" spans="1:5" x14ac:dyDescent="0.35">
      <c r="A3117" s="28">
        <v>32</v>
      </c>
      <c r="B3117" s="28" t="s">
        <v>3233</v>
      </c>
      <c r="C3117" s="28" t="s">
        <v>426</v>
      </c>
      <c r="D3117" s="28">
        <v>3201506</v>
      </c>
      <c r="E3117" s="28" t="s">
        <v>3251</v>
      </c>
    </row>
    <row r="3118" spans="1:5" x14ac:dyDescent="0.35">
      <c r="A3118" s="28">
        <v>32</v>
      </c>
      <c r="B3118" s="28" t="s">
        <v>3233</v>
      </c>
      <c r="C3118" s="28" t="s">
        <v>426</v>
      </c>
      <c r="D3118" s="28">
        <v>3201605</v>
      </c>
      <c r="E3118" s="28" t="s">
        <v>3252</v>
      </c>
    </row>
    <row r="3119" spans="1:5" x14ac:dyDescent="0.35">
      <c r="A3119" s="28">
        <v>32</v>
      </c>
      <c r="B3119" s="28" t="s">
        <v>3233</v>
      </c>
      <c r="C3119" s="28" t="s">
        <v>426</v>
      </c>
      <c r="D3119" s="28">
        <v>3201704</v>
      </c>
      <c r="E3119" s="28" t="s">
        <v>3253</v>
      </c>
    </row>
    <row r="3120" spans="1:5" x14ac:dyDescent="0.35">
      <c r="A3120" s="28">
        <v>32</v>
      </c>
      <c r="B3120" s="28" t="s">
        <v>3233</v>
      </c>
      <c r="C3120" s="28" t="s">
        <v>426</v>
      </c>
      <c r="D3120" s="28">
        <v>3201803</v>
      </c>
      <c r="E3120" s="28" t="s">
        <v>3254</v>
      </c>
    </row>
    <row r="3121" spans="1:5" x14ac:dyDescent="0.35">
      <c r="A3121" s="28">
        <v>32</v>
      </c>
      <c r="B3121" s="28" t="s">
        <v>3233</v>
      </c>
      <c r="C3121" s="28" t="s">
        <v>426</v>
      </c>
      <c r="D3121" s="28">
        <v>3201902</v>
      </c>
      <c r="E3121" s="28" t="s">
        <v>3255</v>
      </c>
    </row>
    <row r="3122" spans="1:5" x14ac:dyDescent="0.35">
      <c r="A3122" s="28">
        <v>32</v>
      </c>
      <c r="B3122" s="28" t="s">
        <v>3233</v>
      </c>
      <c r="C3122" s="28" t="s">
        <v>426</v>
      </c>
      <c r="D3122" s="28">
        <v>3202009</v>
      </c>
      <c r="E3122" s="28" t="s">
        <v>3256</v>
      </c>
    </row>
    <row r="3123" spans="1:5" x14ac:dyDescent="0.35">
      <c r="A3123" s="28">
        <v>32</v>
      </c>
      <c r="B3123" s="28" t="s">
        <v>3233</v>
      </c>
      <c r="C3123" s="28" t="s">
        <v>426</v>
      </c>
      <c r="D3123" s="28">
        <v>3202108</v>
      </c>
      <c r="E3123" s="28" t="s">
        <v>3257</v>
      </c>
    </row>
    <row r="3124" spans="1:5" x14ac:dyDescent="0.35">
      <c r="A3124" s="28">
        <v>32</v>
      </c>
      <c r="B3124" s="28" t="s">
        <v>3233</v>
      </c>
      <c r="C3124" s="28" t="s">
        <v>426</v>
      </c>
      <c r="D3124" s="28">
        <v>3202207</v>
      </c>
      <c r="E3124" s="28" t="s">
        <v>3258</v>
      </c>
    </row>
    <row r="3125" spans="1:5" x14ac:dyDescent="0.35">
      <c r="A3125" s="28">
        <v>32</v>
      </c>
      <c r="B3125" s="28" t="s">
        <v>3233</v>
      </c>
      <c r="C3125" s="28" t="s">
        <v>426</v>
      </c>
      <c r="D3125" s="28">
        <v>3202256</v>
      </c>
      <c r="E3125" s="28" t="s">
        <v>3259</v>
      </c>
    </row>
    <row r="3126" spans="1:5" x14ac:dyDescent="0.35">
      <c r="A3126" s="28">
        <v>32</v>
      </c>
      <c r="B3126" s="28" t="s">
        <v>3233</v>
      </c>
      <c r="C3126" s="28" t="s">
        <v>426</v>
      </c>
      <c r="D3126" s="28">
        <v>3202306</v>
      </c>
      <c r="E3126" s="28" t="s">
        <v>3260</v>
      </c>
    </row>
    <row r="3127" spans="1:5" x14ac:dyDescent="0.35">
      <c r="A3127" s="28">
        <v>32</v>
      </c>
      <c r="B3127" s="28" t="s">
        <v>3233</v>
      </c>
      <c r="C3127" s="28" t="s">
        <v>426</v>
      </c>
      <c r="D3127" s="28">
        <v>3202405</v>
      </c>
      <c r="E3127" s="28" t="s">
        <v>3261</v>
      </c>
    </row>
    <row r="3128" spans="1:5" x14ac:dyDescent="0.35">
      <c r="A3128" s="28">
        <v>32</v>
      </c>
      <c r="B3128" s="28" t="s">
        <v>3233</v>
      </c>
      <c r="C3128" s="28" t="s">
        <v>426</v>
      </c>
      <c r="D3128" s="28">
        <v>3202454</v>
      </c>
      <c r="E3128" s="28" t="s">
        <v>3262</v>
      </c>
    </row>
    <row r="3129" spans="1:5" x14ac:dyDescent="0.35">
      <c r="A3129" s="28">
        <v>32</v>
      </c>
      <c r="B3129" s="28" t="s">
        <v>3233</v>
      </c>
      <c r="C3129" s="28" t="s">
        <v>426</v>
      </c>
      <c r="D3129" s="28">
        <v>3202504</v>
      </c>
      <c r="E3129" s="28" t="s">
        <v>3263</v>
      </c>
    </row>
    <row r="3130" spans="1:5" x14ac:dyDescent="0.35">
      <c r="A3130" s="28">
        <v>32</v>
      </c>
      <c r="B3130" s="28" t="s">
        <v>3233</v>
      </c>
      <c r="C3130" s="28" t="s">
        <v>426</v>
      </c>
      <c r="D3130" s="28">
        <v>3202553</v>
      </c>
      <c r="E3130" s="28" t="s">
        <v>3264</v>
      </c>
    </row>
    <row r="3131" spans="1:5" x14ac:dyDescent="0.35">
      <c r="A3131" s="28">
        <v>32</v>
      </c>
      <c r="B3131" s="28" t="s">
        <v>3233</v>
      </c>
      <c r="C3131" s="28" t="s">
        <v>426</v>
      </c>
      <c r="D3131" s="28">
        <v>3202603</v>
      </c>
      <c r="E3131" s="28" t="s">
        <v>3265</v>
      </c>
    </row>
    <row r="3132" spans="1:5" x14ac:dyDescent="0.35">
      <c r="A3132" s="28">
        <v>32</v>
      </c>
      <c r="B3132" s="28" t="s">
        <v>3233</v>
      </c>
      <c r="C3132" s="28" t="s">
        <v>426</v>
      </c>
      <c r="D3132" s="28">
        <v>3202652</v>
      </c>
      <c r="E3132" s="28" t="s">
        <v>3266</v>
      </c>
    </row>
    <row r="3133" spans="1:5" x14ac:dyDescent="0.35">
      <c r="A3133" s="28">
        <v>32</v>
      </c>
      <c r="B3133" s="28" t="s">
        <v>3233</v>
      </c>
      <c r="C3133" s="28" t="s">
        <v>426</v>
      </c>
      <c r="D3133" s="28">
        <v>3202702</v>
      </c>
      <c r="E3133" s="28" t="s">
        <v>3267</v>
      </c>
    </row>
    <row r="3134" spans="1:5" x14ac:dyDescent="0.35">
      <c r="A3134" s="28">
        <v>32</v>
      </c>
      <c r="B3134" s="28" t="s">
        <v>3233</v>
      </c>
      <c r="C3134" s="28" t="s">
        <v>426</v>
      </c>
      <c r="D3134" s="28">
        <v>3202801</v>
      </c>
      <c r="E3134" s="28" t="s">
        <v>3268</v>
      </c>
    </row>
    <row r="3135" spans="1:5" x14ac:dyDescent="0.35">
      <c r="A3135" s="28">
        <v>32</v>
      </c>
      <c r="B3135" s="28" t="s">
        <v>3233</v>
      </c>
      <c r="C3135" s="28" t="s">
        <v>426</v>
      </c>
      <c r="D3135" s="28">
        <v>3202900</v>
      </c>
      <c r="E3135" s="28" t="s">
        <v>3269</v>
      </c>
    </row>
    <row r="3136" spans="1:5" x14ac:dyDescent="0.35">
      <c r="A3136" s="28">
        <v>32</v>
      </c>
      <c r="B3136" s="28" t="s">
        <v>3233</v>
      </c>
      <c r="C3136" s="28" t="s">
        <v>426</v>
      </c>
      <c r="D3136" s="28">
        <v>3203007</v>
      </c>
      <c r="E3136" s="28" t="s">
        <v>3270</v>
      </c>
    </row>
    <row r="3137" spans="1:5" x14ac:dyDescent="0.35">
      <c r="A3137" s="28">
        <v>32</v>
      </c>
      <c r="B3137" s="28" t="s">
        <v>3233</v>
      </c>
      <c r="C3137" s="28" t="s">
        <v>426</v>
      </c>
      <c r="D3137" s="28">
        <v>3203056</v>
      </c>
      <c r="E3137" s="28" t="s">
        <v>3271</v>
      </c>
    </row>
    <row r="3138" spans="1:5" x14ac:dyDescent="0.35">
      <c r="A3138" s="28">
        <v>32</v>
      </c>
      <c r="B3138" s="28" t="s">
        <v>3233</v>
      </c>
      <c r="C3138" s="28" t="s">
        <v>426</v>
      </c>
      <c r="D3138" s="28">
        <v>3203106</v>
      </c>
      <c r="E3138" s="28" t="s">
        <v>3272</v>
      </c>
    </row>
    <row r="3139" spans="1:5" x14ac:dyDescent="0.35">
      <c r="A3139" s="28">
        <v>32</v>
      </c>
      <c r="B3139" s="28" t="s">
        <v>3233</v>
      </c>
      <c r="C3139" s="28" t="s">
        <v>426</v>
      </c>
      <c r="D3139" s="28">
        <v>3203130</v>
      </c>
      <c r="E3139" s="28" t="s">
        <v>3273</v>
      </c>
    </row>
    <row r="3140" spans="1:5" x14ac:dyDescent="0.35">
      <c r="A3140" s="28">
        <v>32</v>
      </c>
      <c r="B3140" s="28" t="s">
        <v>3233</v>
      </c>
      <c r="C3140" s="28" t="s">
        <v>426</v>
      </c>
      <c r="D3140" s="28">
        <v>3203163</v>
      </c>
      <c r="E3140" s="28" t="s">
        <v>3274</v>
      </c>
    </row>
    <row r="3141" spans="1:5" x14ac:dyDescent="0.35">
      <c r="A3141" s="28">
        <v>32</v>
      </c>
      <c r="B3141" s="28" t="s">
        <v>3233</v>
      </c>
      <c r="C3141" s="28" t="s">
        <v>426</v>
      </c>
      <c r="D3141" s="28">
        <v>3203205</v>
      </c>
      <c r="E3141" s="28" t="s">
        <v>3275</v>
      </c>
    </row>
    <row r="3142" spans="1:5" x14ac:dyDescent="0.35">
      <c r="A3142" s="28">
        <v>32</v>
      </c>
      <c r="B3142" s="28" t="s">
        <v>3233</v>
      </c>
      <c r="C3142" s="28" t="s">
        <v>426</v>
      </c>
      <c r="D3142" s="28">
        <v>3203304</v>
      </c>
      <c r="E3142" s="28" t="s">
        <v>3276</v>
      </c>
    </row>
    <row r="3143" spans="1:5" x14ac:dyDescent="0.35">
      <c r="A3143" s="28">
        <v>32</v>
      </c>
      <c r="B3143" s="28" t="s">
        <v>3233</v>
      </c>
      <c r="C3143" s="28" t="s">
        <v>426</v>
      </c>
      <c r="D3143" s="28">
        <v>3203320</v>
      </c>
      <c r="E3143" s="28" t="s">
        <v>3277</v>
      </c>
    </row>
    <row r="3144" spans="1:5" x14ac:dyDescent="0.35">
      <c r="A3144" s="28">
        <v>32</v>
      </c>
      <c r="B3144" s="28" t="s">
        <v>3233</v>
      </c>
      <c r="C3144" s="28" t="s">
        <v>426</v>
      </c>
      <c r="D3144" s="28">
        <v>3203346</v>
      </c>
      <c r="E3144" s="28" t="s">
        <v>3278</v>
      </c>
    </row>
    <row r="3145" spans="1:5" x14ac:dyDescent="0.35">
      <c r="A3145" s="28">
        <v>32</v>
      </c>
      <c r="B3145" s="28" t="s">
        <v>3233</v>
      </c>
      <c r="C3145" s="28" t="s">
        <v>426</v>
      </c>
      <c r="D3145" s="28">
        <v>3203353</v>
      </c>
      <c r="E3145" s="28" t="s">
        <v>3279</v>
      </c>
    </row>
    <row r="3146" spans="1:5" x14ac:dyDescent="0.35">
      <c r="A3146" s="28">
        <v>32</v>
      </c>
      <c r="B3146" s="28" t="s">
        <v>3233</v>
      </c>
      <c r="C3146" s="28" t="s">
        <v>426</v>
      </c>
      <c r="D3146" s="28">
        <v>3203403</v>
      </c>
      <c r="E3146" s="28" t="s">
        <v>3280</v>
      </c>
    </row>
    <row r="3147" spans="1:5" x14ac:dyDescent="0.35">
      <c r="A3147" s="28">
        <v>32</v>
      </c>
      <c r="B3147" s="28" t="s">
        <v>3233</v>
      </c>
      <c r="C3147" s="28" t="s">
        <v>426</v>
      </c>
      <c r="D3147" s="28">
        <v>3203502</v>
      </c>
      <c r="E3147" s="28" t="s">
        <v>3281</v>
      </c>
    </row>
    <row r="3148" spans="1:5" x14ac:dyDescent="0.35">
      <c r="A3148" s="28">
        <v>32</v>
      </c>
      <c r="B3148" s="28" t="s">
        <v>3233</v>
      </c>
      <c r="C3148" s="28" t="s">
        <v>426</v>
      </c>
      <c r="D3148" s="28">
        <v>3203601</v>
      </c>
      <c r="E3148" s="28" t="s">
        <v>3282</v>
      </c>
    </row>
    <row r="3149" spans="1:5" x14ac:dyDescent="0.35">
      <c r="A3149" s="28">
        <v>32</v>
      </c>
      <c r="B3149" s="28" t="s">
        <v>3233</v>
      </c>
      <c r="C3149" s="28" t="s">
        <v>426</v>
      </c>
      <c r="D3149" s="28">
        <v>3203700</v>
      </c>
      <c r="E3149" s="28" t="s">
        <v>3283</v>
      </c>
    </row>
    <row r="3150" spans="1:5" x14ac:dyDescent="0.35">
      <c r="A3150" s="28">
        <v>32</v>
      </c>
      <c r="B3150" s="28" t="s">
        <v>3233</v>
      </c>
      <c r="C3150" s="28" t="s">
        <v>426</v>
      </c>
      <c r="D3150" s="28">
        <v>3203809</v>
      </c>
      <c r="E3150" s="28" t="s">
        <v>3284</v>
      </c>
    </row>
    <row r="3151" spans="1:5" x14ac:dyDescent="0.35">
      <c r="A3151" s="28">
        <v>32</v>
      </c>
      <c r="B3151" s="28" t="s">
        <v>3233</v>
      </c>
      <c r="C3151" s="28" t="s">
        <v>426</v>
      </c>
      <c r="D3151" s="28">
        <v>3203908</v>
      </c>
      <c r="E3151" s="28" t="s">
        <v>3285</v>
      </c>
    </row>
    <row r="3152" spans="1:5" x14ac:dyDescent="0.35">
      <c r="A3152" s="28">
        <v>32</v>
      </c>
      <c r="B3152" s="28" t="s">
        <v>3233</v>
      </c>
      <c r="C3152" s="28" t="s">
        <v>426</v>
      </c>
      <c r="D3152" s="28">
        <v>3204005</v>
      </c>
      <c r="E3152" s="28" t="s">
        <v>3286</v>
      </c>
    </row>
    <row r="3153" spans="1:5" x14ac:dyDescent="0.35">
      <c r="A3153" s="28">
        <v>32</v>
      </c>
      <c r="B3153" s="28" t="s">
        <v>3233</v>
      </c>
      <c r="C3153" s="28" t="s">
        <v>426</v>
      </c>
      <c r="D3153" s="28">
        <v>3204054</v>
      </c>
      <c r="E3153" s="28" t="s">
        <v>3287</v>
      </c>
    </row>
    <row r="3154" spans="1:5" x14ac:dyDescent="0.35">
      <c r="A3154" s="28">
        <v>32</v>
      </c>
      <c r="B3154" s="28" t="s">
        <v>3233</v>
      </c>
      <c r="C3154" s="28" t="s">
        <v>426</v>
      </c>
      <c r="D3154" s="28">
        <v>3204104</v>
      </c>
      <c r="E3154" s="28" t="s">
        <v>3288</v>
      </c>
    </row>
    <row r="3155" spans="1:5" x14ac:dyDescent="0.35">
      <c r="A3155" s="28">
        <v>32</v>
      </c>
      <c r="B3155" s="28" t="s">
        <v>3233</v>
      </c>
      <c r="C3155" s="28" t="s">
        <v>426</v>
      </c>
      <c r="D3155" s="28">
        <v>3204203</v>
      </c>
      <c r="E3155" s="28" t="s">
        <v>3289</v>
      </c>
    </row>
    <row r="3156" spans="1:5" x14ac:dyDescent="0.35">
      <c r="A3156" s="28">
        <v>32</v>
      </c>
      <c r="B3156" s="28" t="s">
        <v>3233</v>
      </c>
      <c r="C3156" s="28" t="s">
        <v>426</v>
      </c>
      <c r="D3156" s="28">
        <v>3204252</v>
      </c>
      <c r="E3156" s="28" t="s">
        <v>3290</v>
      </c>
    </row>
    <row r="3157" spans="1:5" x14ac:dyDescent="0.35">
      <c r="A3157" s="28">
        <v>32</v>
      </c>
      <c r="B3157" s="28" t="s">
        <v>3233</v>
      </c>
      <c r="C3157" s="28" t="s">
        <v>426</v>
      </c>
      <c r="D3157" s="28">
        <v>3204302</v>
      </c>
      <c r="E3157" s="28" t="s">
        <v>871</v>
      </c>
    </row>
    <row r="3158" spans="1:5" x14ac:dyDescent="0.35">
      <c r="A3158" s="28">
        <v>32</v>
      </c>
      <c r="B3158" s="28" t="s">
        <v>3233</v>
      </c>
      <c r="C3158" s="28" t="s">
        <v>426</v>
      </c>
      <c r="D3158" s="28">
        <v>3204351</v>
      </c>
      <c r="E3158" s="28" t="s">
        <v>3291</v>
      </c>
    </row>
    <row r="3159" spans="1:5" x14ac:dyDescent="0.35">
      <c r="A3159" s="28">
        <v>32</v>
      </c>
      <c r="B3159" s="28" t="s">
        <v>3233</v>
      </c>
      <c r="C3159" s="28" t="s">
        <v>426</v>
      </c>
      <c r="D3159" s="28">
        <v>3204401</v>
      </c>
      <c r="E3159" s="28" t="s">
        <v>3292</v>
      </c>
    </row>
    <row r="3160" spans="1:5" x14ac:dyDescent="0.35">
      <c r="A3160" s="28">
        <v>32</v>
      </c>
      <c r="B3160" s="28" t="s">
        <v>3233</v>
      </c>
      <c r="C3160" s="28" t="s">
        <v>426</v>
      </c>
      <c r="D3160" s="28">
        <v>3204500</v>
      </c>
      <c r="E3160" s="28" t="s">
        <v>3293</v>
      </c>
    </row>
    <row r="3161" spans="1:5" x14ac:dyDescent="0.35">
      <c r="A3161" s="28">
        <v>32</v>
      </c>
      <c r="B3161" s="28" t="s">
        <v>3233</v>
      </c>
      <c r="C3161" s="28" t="s">
        <v>426</v>
      </c>
      <c r="D3161" s="28">
        <v>3204559</v>
      </c>
      <c r="E3161" s="28" t="s">
        <v>3294</v>
      </c>
    </row>
    <row r="3162" spans="1:5" x14ac:dyDescent="0.35">
      <c r="A3162" s="28">
        <v>32</v>
      </c>
      <c r="B3162" s="28" t="s">
        <v>3233</v>
      </c>
      <c r="C3162" s="28" t="s">
        <v>426</v>
      </c>
      <c r="D3162" s="28">
        <v>3204609</v>
      </c>
      <c r="E3162" s="28" t="s">
        <v>3295</v>
      </c>
    </row>
    <row r="3163" spans="1:5" x14ac:dyDescent="0.35">
      <c r="A3163" s="28">
        <v>32</v>
      </c>
      <c r="B3163" s="28" t="s">
        <v>3233</v>
      </c>
      <c r="C3163" s="28" t="s">
        <v>426</v>
      </c>
      <c r="D3163" s="28">
        <v>3204658</v>
      </c>
      <c r="E3163" s="28" t="s">
        <v>3296</v>
      </c>
    </row>
    <row r="3164" spans="1:5" x14ac:dyDescent="0.35">
      <c r="A3164" s="28">
        <v>32</v>
      </c>
      <c r="B3164" s="28" t="s">
        <v>3233</v>
      </c>
      <c r="C3164" s="28" t="s">
        <v>426</v>
      </c>
      <c r="D3164" s="28">
        <v>3204708</v>
      </c>
      <c r="E3164" s="28" t="s">
        <v>3297</v>
      </c>
    </row>
    <row r="3165" spans="1:5" x14ac:dyDescent="0.35">
      <c r="A3165" s="28">
        <v>32</v>
      </c>
      <c r="B3165" s="28" t="s">
        <v>3233</v>
      </c>
      <c r="C3165" s="28" t="s">
        <v>426</v>
      </c>
      <c r="D3165" s="28">
        <v>3204807</v>
      </c>
      <c r="E3165" s="28" t="s">
        <v>3298</v>
      </c>
    </row>
    <row r="3166" spans="1:5" x14ac:dyDescent="0.35">
      <c r="A3166" s="28">
        <v>32</v>
      </c>
      <c r="B3166" s="28" t="s">
        <v>3233</v>
      </c>
      <c r="C3166" s="28" t="s">
        <v>426</v>
      </c>
      <c r="D3166" s="28">
        <v>3204906</v>
      </c>
      <c r="E3166" s="28" t="s">
        <v>3299</v>
      </c>
    </row>
    <row r="3167" spans="1:5" x14ac:dyDescent="0.35">
      <c r="A3167" s="28">
        <v>32</v>
      </c>
      <c r="B3167" s="28" t="s">
        <v>3233</v>
      </c>
      <c r="C3167" s="28" t="s">
        <v>426</v>
      </c>
      <c r="D3167" s="28">
        <v>3204955</v>
      </c>
      <c r="E3167" s="28" t="s">
        <v>3300</v>
      </c>
    </row>
    <row r="3168" spans="1:5" x14ac:dyDescent="0.35">
      <c r="A3168" s="28">
        <v>32</v>
      </c>
      <c r="B3168" s="28" t="s">
        <v>3233</v>
      </c>
      <c r="C3168" s="28" t="s">
        <v>426</v>
      </c>
      <c r="D3168" s="28">
        <v>3205002</v>
      </c>
      <c r="E3168" s="28" t="s">
        <v>3301</v>
      </c>
    </row>
    <row r="3169" spans="1:5" x14ac:dyDescent="0.35">
      <c r="A3169" s="28">
        <v>32</v>
      </c>
      <c r="B3169" s="28" t="s">
        <v>3233</v>
      </c>
      <c r="C3169" s="28" t="s">
        <v>426</v>
      </c>
      <c r="D3169" s="28">
        <v>3205010</v>
      </c>
      <c r="E3169" s="28" t="s">
        <v>3302</v>
      </c>
    </row>
    <row r="3170" spans="1:5" x14ac:dyDescent="0.35">
      <c r="A3170" s="28">
        <v>32</v>
      </c>
      <c r="B3170" s="28" t="s">
        <v>3233</v>
      </c>
      <c r="C3170" s="28" t="s">
        <v>426</v>
      </c>
      <c r="D3170" s="28">
        <v>3205036</v>
      </c>
      <c r="E3170" s="28" t="s">
        <v>3303</v>
      </c>
    </row>
    <row r="3171" spans="1:5" x14ac:dyDescent="0.35">
      <c r="A3171" s="28">
        <v>32</v>
      </c>
      <c r="B3171" s="28" t="s">
        <v>3233</v>
      </c>
      <c r="C3171" s="28" t="s">
        <v>426</v>
      </c>
      <c r="D3171" s="28">
        <v>3205069</v>
      </c>
      <c r="E3171" s="28" t="s">
        <v>3304</v>
      </c>
    </row>
    <row r="3172" spans="1:5" x14ac:dyDescent="0.35">
      <c r="A3172" s="28">
        <v>32</v>
      </c>
      <c r="B3172" s="28" t="s">
        <v>3233</v>
      </c>
      <c r="C3172" s="28" t="s">
        <v>426</v>
      </c>
      <c r="D3172" s="28">
        <v>3205101</v>
      </c>
      <c r="E3172" s="28" t="s">
        <v>1116</v>
      </c>
    </row>
    <row r="3173" spans="1:5" x14ac:dyDescent="0.35">
      <c r="A3173" s="28">
        <v>32</v>
      </c>
      <c r="B3173" s="28" t="s">
        <v>3233</v>
      </c>
      <c r="C3173" s="28" t="s">
        <v>426</v>
      </c>
      <c r="D3173" s="28">
        <v>3205150</v>
      </c>
      <c r="E3173" s="28" t="s">
        <v>3305</v>
      </c>
    </row>
    <row r="3174" spans="1:5" x14ac:dyDescent="0.35">
      <c r="A3174" s="28">
        <v>32</v>
      </c>
      <c r="B3174" s="28" t="s">
        <v>3233</v>
      </c>
      <c r="C3174" s="28" t="s">
        <v>426</v>
      </c>
      <c r="D3174" s="28">
        <v>3205176</v>
      </c>
      <c r="E3174" s="28" t="s">
        <v>3306</v>
      </c>
    </row>
    <row r="3175" spans="1:5" x14ac:dyDescent="0.35">
      <c r="A3175" s="28">
        <v>32</v>
      </c>
      <c r="B3175" s="28" t="s">
        <v>3233</v>
      </c>
      <c r="C3175" s="28" t="s">
        <v>426</v>
      </c>
      <c r="D3175" s="28">
        <v>3205200</v>
      </c>
      <c r="E3175" s="28" t="s">
        <v>3307</v>
      </c>
    </row>
    <row r="3176" spans="1:5" x14ac:dyDescent="0.35">
      <c r="A3176" s="28">
        <v>32</v>
      </c>
      <c r="B3176" s="28" t="s">
        <v>3233</v>
      </c>
      <c r="C3176" s="28" t="s">
        <v>426</v>
      </c>
      <c r="D3176" s="28">
        <v>3205309</v>
      </c>
      <c r="E3176" s="28" t="s">
        <v>3308</v>
      </c>
    </row>
    <row r="3177" spans="1:5" x14ac:dyDescent="0.35">
      <c r="A3177" s="28">
        <v>33</v>
      </c>
      <c r="B3177" s="28" t="s">
        <v>3309</v>
      </c>
      <c r="C3177" s="28" t="s">
        <v>436</v>
      </c>
      <c r="D3177" s="28">
        <v>3300100</v>
      </c>
      <c r="E3177" s="28" t="s">
        <v>3310</v>
      </c>
    </row>
    <row r="3178" spans="1:5" x14ac:dyDescent="0.35">
      <c r="A3178" s="28">
        <v>33</v>
      </c>
      <c r="B3178" s="28" t="s">
        <v>3309</v>
      </c>
      <c r="C3178" s="28" t="s">
        <v>436</v>
      </c>
      <c r="D3178" s="28">
        <v>3300159</v>
      </c>
      <c r="E3178" s="28" t="s">
        <v>3311</v>
      </c>
    </row>
    <row r="3179" spans="1:5" x14ac:dyDescent="0.35">
      <c r="A3179" s="28">
        <v>33</v>
      </c>
      <c r="B3179" s="28" t="s">
        <v>3309</v>
      </c>
      <c r="C3179" s="28" t="s">
        <v>436</v>
      </c>
      <c r="D3179" s="28">
        <v>3300209</v>
      </c>
      <c r="E3179" s="28" t="s">
        <v>3312</v>
      </c>
    </row>
    <row r="3180" spans="1:5" x14ac:dyDescent="0.35">
      <c r="A3180" s="28">
        <v>33</v>
      </c>
      <c r="B3180" s="28" t="s">
        <v>3309</v>
      </c>
      <c r="C3180" s="28" t="s">
        <v>436</v>
      </c>
      <c r="D3180" s="28">
        <v>3300225</v>
      </c>
      <c r="E3180" s="28" t="s">
        <v>3313</v>
      </c>
    </row>
    <row r="3181" spans="1:5" x14ac:dyDescent="0.35">
      <c r="A3181" s="28">
        <v>33</v>
      </c>
      <c r="B3181" s="28" t="s">
        <v>3309</v>
      </c>
      <c r="C3181" s="28" t="s">
        <v>436</v>
      </c>
      <c r="D3181" s="28">
        <v>3300233</v>
      </c>
      <c r="E3181" s="28" t="s">
        <v>3314</v>
      </c>
    </row>
    <row r="3182" spans="1:5" x14ac:dyDescent="0.35">
      <c r="A3182" s="28">
        <v>33</v>
      </c>
      <c r="B3182" s="28" t="s">
        <v>3309</v>
      </c>
      <c r="C3182" s="28" t="s">
        <v>436</v>
      </c>
      <c r="D3182" s="28">
        <v>3300258</v>
      </c>
      <c r="E3182" s="28" t="s">
        <v>3315</v>
      </c>
    </row>
    <row r="3183" spans="1:5" x14ac:dyDescent="0.35">
      <c r="A3183" s="28">
        <v>33</v>
      </c>
      <c r="B3183" s="28" t="s">
        <v>3309</v>
      </c>
      <c r="C3183" s="28" t="s">
        <v>436</v>
      </c>
      <c r="D3183" s="28">
        <v>3300308</v>
      </c>
      <c r="E3183" s="28" t="s">
        <v>3316</v>
      </c>
    </row>
    <row r="3184" spans="1:5" x14ac:dyDescent="0.35">
      <c r="A3184" s="28">
        <v>33</v>
      </c>
      <c r="B3184" s="28" t="s">
        <v>3309</v>
      </c>
      <c r="C3184" s="28" t="s">
        <v>436</v>
      </c>
      <c r="D3184" s="28">
        <v>3300407</v>
      </c>
      <c r="E3184" s="28" t="s">
        <v>3317</v>
      </c>
    </row>
    <row r="3185" spans="1:5" x14ac:dyDescent="0.35">
      <c r="A3185" s="28">
        <v>33</v>
      </c>
      <c r="B3185" s="28" t="s">
        <v>3309</v>
      </c>
      <c r="C3185" s="28" t="s">
        <v>436</v>
      </c>
      <c r="D3185" s="28">
        <v>3300456</v>
      </c>
      <c r="E3185" s="28" t="s">
        <v>3318</v>
      </c>
    </row>
    <row r="3186" spans="1:5" x14ac:dyDescent="0.35">
      <c r="A3186" s="28">
        <v>33</v>
      </c>
      <c r="B3186" s="28" t="s">
        <v>3309</v>
      </c>
      <c r="C3186" s="28" t="s">
        <v>436</v>
      </c>
      <c r="D3186" s="28">
        <v>3300506</v>
      </c>
      <c r="E3186" s="28" t="s">
        <v>938</v>
      </c>
    </row>
    <row r="3187" spans="1:5" x14ac:dyDescent="0.35">
      <c r="A3187" s="28">
        <v>33</v>
      </c>
      <c r="B3187" s="28" t="s">
        <v>3309</v>
      </c>
      <c r="C3187" s="28" t="s">
        <v>436</v>
      </c>
      <c r="D3187" s="28">
        <v>3300605</v>
      </c>
      <c r="E3187" s="28" t="s">
        <v>3319</v>
      </c>
    </row>
    <row r="3188" spans="1:5" x14ac:dyDescent="0.35">
      <c r="A3188" s="28">
        <v>33</v>
      </c>
      <c r="B3188" s="28" t="s">
        <v>3309</v>
      </c>
      <c r="C3188" s="28" t="s">
        <v>436</v>
      </c>
      <c r="D3188" s="28">
        <v>3300704</v>
      </c>
      <c r="E3188" s="28" t="s">
        <v>3320</v>
      </c>
    </row>
    <row r="3189" spans="1:5" x14ac:dyDescent="0.35">
      <c r="A3189" s="28">
        <v>33</v>
      </c>
      <c r="B3189" s="28" t="s">
        <v>3309</v>
      </c>
      <c r="C3189" s="28" t="s">
        <v>436</v>
      </c>
      <c r="D3189" s="28">
        <v>3300803</v>
      </c>
      <c r="E3189" s="28" t="s">
        <v>3321</v>
      </c>
    </row>
    <row r="3190" spans="1:5" x14ac:dyDescent="0.35">
      <c r="A3190" s="28">
        <v>33</v>
      </c>
      <c r="B3190" s="28" t="s">
        <v>3309</v>
      </c>
      <c r="C3190" s="28" t="s">
        <v>436</v>
      </c>
      <c r="D3190" s="28">
        <v>3300902</v>
      </c>
      <c r="E3190" s="28" t="s">
        <v>3322</v>
      </c>
    </row>
    <row r="3191" spans="1:5" x14ac:dyDescent="0.35">
      <c r="A3191" s="28">
        <v>33</v>
      </c>
      <c r="B3191" s="28" t="s">
        <v>3309</v>
      </c>
      <c r="C3191" s="28" t="s">
        <v>436</v>
      </c>
      <c r="D3191" s="28">
        <v>3300936</v>
      </c>
      <c r="E3191" s="28" t="s">
        <v>3323</v>
      </c>
    </row>
    <row r="3192" spans="1:5" x14ac:dyDescent="0.35">
      <c r="A3192" s="28">
        <v>33</v>
      </c>
      <c r="B3192" s="28" t="s">
        <v>3309</v>
      </c>
      <c r="C3192" s="28" t="s">
        <v>436</v>
      </c>
      <c r="D3192" s="28">
        <v>3300951</v>
      </c>
      <c r="E3192" s="28" t="s">
        <v>3324</v>
      </c>
    </row>
    <row r="3193" spans="1:5" x14ac:dyDescent="0.35">
      <c r="A3193" s="28">
        <v>33</v>
      </c>
      <c r="B3193" s="28" t="s">
        <v>3309</v>
      </c>
      <c r="C3193" s="28" t="s">
        <v>436</v>
      </c>
      <c r="D3193" s="28">
        <v>3301009</v>
      </c>
      <c r="E3193" s="28" t="s">
        <v>3325</v>
      </c>
    </row>
    <row r="3194" spans="1:5" x14ac:dyDescent="0.35">
      <c r="A3194" s="28">
        <v>33</v>
      </c>
      <c r="B3194" s="28" t="s">
        <v>3309</v>
      </c>
      <c r="C3194" s="28" t="s">
        <v>436</v>
      </c>
      <c r="D3194" s="28">
        <v>3301108</v>
      </c>
      <c r="E3194" s="28" t="s">
        <v>2523</v>
      </c>
    </row>
    <row r="3195" spans="1:5" x14ac:dyDescent="0.35">
      <c r="A3195" s="28">
        <v>33</v>
      </c>
      <c r="B3195" s="28" t="s">
        <v>3309</v>
      </c>
      <c r="C3195" s="28" t="s">
        <v>436</v>
      </c>
      <c r="D3195" s="28">
        <v>3301157</v>
      </c>
      <c r="E3195" s="28" t="s">
        <v>3326</v>
      </c>
    </row>
    <row r="3196" spans="1:5" x14ac:dyDescent="0.35">
      <c r="A3196" s="28">
        <v>33</v>
      </c>
      <c r="B3196" s="28" t="s">
        <v>3309</v>
      </c>
      <c r="C3196" s="28" t="s">
        <v>436</v>
      </c>
      <c r="D3196" s="28">
        <v>3301207</v>
      </c>
      <c r="E3196" s="28" t="s">
        <v>3327</v>
      </c>
    </row>
    <row r="3197" spans="1:5" x14ac:dyDescent="0.35">
      <c r="A3197" s="28">
        <v>33</v>
      </c>
      <c r="B3197" s="28" t="s">
        <v>3309</v>
      </c>
      <c r="C3197" s="28" t="s">
        <v>436</v>
      </c>
      <c r="D3197" s="28">
        <v>3301306</v>
      </c>
      <c r="E3197" s="28" t="s">
        <v>3328</v>
      </c>
    </row>
    <row r="3198" spans="1:5" x14ac:dyDescent="0.35">
      <c r="A3198" s="28">
        <v>33</v>
      </c>
      <c r="B3198" s="28" t="s">
        <v>3309</v>
      </c>
      <c r="C3198" s="28" t="s">
        <v>436</v>
      </c>
      <c r="D3198" s="28">
        <v>3301405</v>
      </c>
      <c r="E3198" s="28" t="s">
        <v>3329</v>
      </c>
    </row>
    <row r="3199" spans="1:5" x14ac:dyDescent="0.35">
      <c r="A3199" s="28">
        <v>33</v>
      </c>
      <c r="B3199" s="28" t="s">
        <v>3309</v>
      </c>
      <c r="C3199" s="28" t="s">
        <v>436</v>
      </c>
      <c r="D3199" s="28">
        <v>3301504</v>
      </c>
      <c r="E3199" s="28" t="s">
        <v>3330</v>
      </c>
    </row>
    <row r="3200" spans="1:5" x14ac:dyDescent="0.35">
      <c r="A3200" s="28">
        <v>33</v>
      </c>
      <c r="B3200" s="28" t="s">
        <v>3309</v>
      </c>
      <c r="C3200" s="28" t="s">
        <v>436</v>
      </c>
      <c r="D3200" s="28">
        <v>3301603</v>
      </c>
      <c r="E3200" s="28" t="s">
        <v>3331</v>
      </c>
    </row>
    <row r="3201" spans="1:5" x14ac:dyDescent="0.35">
      <c r="A3201" s="28">
        <v>33</v>
      </c>
      <c r="B3201" s="28" t="s">
        <v>3309</v>
      </c>
      <c r="C3201" s="28" t="s">
        <v>436</v>
      </c>
      <c r="D3201" s="28">
        <v>3301702</v>
      </c>
      <c r="E3201" s="28" t="s">
        <v>3332</v>
      </c>
    </row>
    <row r="3202" spans="1:5" x14ac:dyDescent="0.35">
      <c r="A3202" s="28">
        <v>33</v>
      </c>
      <c r="B3202" s="28" t="s">
        <v>3309</v>
      </c>
      <c r="C3202" s="28" t="s">
        <v>436</v>
      </c>
      <c r="D3202" s="28">
        <v>3301801</v>
      </c>
      <c r="E3202" s="28" t="s">
        <v>3333</v>
      </c>
    </row>
    <row r="3203" spans="1:5" x14ac:dyDescent="0.35">
      <c r="A3203" s="28">
        <v>33</v>
      </c>
      <c r="B3203" s="28" t="s">
        <v>3309</v>
      </c>
      <c r="C3203" s="28" t="s">
        <v>436</v>
      </c>
      <c r="D3203" s="28">
        <v>3301850</v>
      </c>
      <c r="E3203" s="28" t="s">
        <v>3334</v>
      </c>
    </row>
    <row r="3204" spans="1:5" x14ac:dyDescent="0.35">
      <c r="A3204" s="28">
        <v>33</v>
      </c>
      <c r="B3204" s="28" t="s">
        <v>3309</v>
      </c>
      <c r="C3204" s="28" t="s">
        <v>436</v>
      </c>
      <c r="D3204" s="28">
        <v>3301876</v>
      </c>
      <c r="E3204" s="28" t="s">
        <v>3335</v>
      </c>
    </row>
    <row r="3205" spans="1:5" x14ac:dyDescent="0.35">
      <c r="A3205" s="28">
        <v>33</v>
      </c>
      <c r="B3205" s="28" t="s">
        <v>3309</v>
      </c>
      <c r="C3205" s="28" t="s">
        <v>436</v>
      </c>
      <c r="D3205" s="28">
        <v>3301900</v>
      </c>
      <c r="E3205" s="28" t="s">
        <v>3336</v>
      </c>
    </row>
    <row r="3206" spans="1:5" x14ac:dyDescent="0.35">
      <c r="A3206" s="28">
        <v>33</v>
      </c>
      <c r="B3206" s="28" t="s">
        <v>3309</v>
      </c>
      <c r="C3206" s="28" t="s">
        <v>436</v>
      </c>
      <c r="D3206" s="28">
        <v>3302007</v>
      </c>
      <c r="E3206" s="28" t="s">
        <v>3337</v>
      </c>
    </row>
    <row r="3207" spans="1:5" x14ac:dyDescent="0.35">
      <c r="A3207" s="28">
        <v>33</v>
      </c>
      <c r="B3207" s="28" t="s">
        <v>3309</v>
      </c>
      <c r="C3207" s="28" t="s">
        <v>436</v>
      </c>
      <c r="D3207" s="28">
        <v>3302056</v>
      </c>
      <c r="E3207" s="28" t="s">
        <v>3338</v>
      </c>
    </row>
    <row r="3208" spans="1:5" x14ac:dyDescent="0.35">
      <c r="A3208" s="28">
        <v>33</v>
      </c>
      <c r="B3208" s="28" t="s">
        <v>3309</v>
      </c>
      <c r="C3208" s="28" t="s">
        <v>436</v>
      </c>
      <c r="D3208" s="28">
        <v>3302106</v>
      </c>
      <c r="E3208" s="28" t="s">
        <v>3339</v>
      </c>
    </row>
    <row r="3209" spans="1:5" x14ac:dyDescent="0.35">
      <c r="A3209" s="28">
        <v>33</v>
      </c>
      <c r="B3209" s="28" t="s">
        <v>3309</v>
      </c>
      <c r="C3209" s="28" t="s">
        <v>436</v>
      </c>
      <c r="D3209" s="28">
        <v>3302205</v>
      </c>
      <c r="E3209" s="28" t="s">
        <v>3340</v>
      </c>
    </row>
    <row r="3210" spans="1:5" x14ac:dyDescent="0.35">
      <c r="A3210" s="28">
        <v>33</v>
      </c>
      <c r="B3210" s="28" t="s">
        <v>3309</v>
      </c>
      <c r="C3210" s="28" t="s">
        <v>436</v>
      </c>
      <c r="D3210" s="28">
        <v>3302254</v>
      </c>
      <c r="E3210" s="28" t="s">
        <v>3341</v>
      </c>
    </row>
    <row r="3211" spans="1:5" x14ac:dyDescent="0.35">
      <c r="A3211" s="28">
        <v>33</v>
      </c>
      <c r="B3211" s="28" t="s">
        <v>3309</v>
      </c>
      <c r="C3211" s="28" t="s">
        <v>436</v>
      </c>
      <c r="D3211" s="28">
        <v>3302270</v>
      </c>
      <c r="E3211" s="28" t="s">
        <v>3342</v>
      </c>
    </row>
    <row r="3212" spans="1:5" x14ac:dyDescent="0.35">
      <c r="A3212" s="28">
        <v>33</v>
      </c>
      <c r="B3212" s="28" t="s">
        <v>3309</v>
      </c>
      <c r="C3212" s="28" t="s">
        <v>436</v>
      </c>
      <c r="D3212" s="28">
        <v>3302304</v>
      </c>
      <c r="E3212" s="28" t="s">
        <v>3343</v>
      </c>
    </row>
    <row r="3213" spans="1:5" x14ac:dyDescent="0.35">
      <c r="A3213" s="28">
        <v>33</v>
      </c>
      <c r="B3213" s="28" t="s">
        <v>3309</v>
      </c>
      <c r="C3213" s="28" t="s">
        <v>436</v>
      </c>
      <c r="D3213" s="28">
        <v>3302403</v>
      </c>
      <c r="E3213" s="28" t="s">
        <v>3344</v>
      </c>
    </row>
    <row r="3214" spans="1:5" x14ac:dyDescent="0.35">
      <c r="A3214" s="28">
        <v>33</v>
      </c>
      <c r="B3214" s="28" t="s">
        <v>3309</v>
      </c>
      <c r="C3214" s="28" t="s">
        <v>436</v>
      </c>
      <c r="D3214" s="28">
        <v>3302452</v>
      </c>
      <c r="E3214" s="28" t="s">
        <v>3345</v>
      </c>
    </row>
    <row r="3215" spans="1:5" x14ac:dyDescent="0.35">
      <c r="A3215" s="28">
        <v>33</v>
      </c>
      <c r="B3215" s="28" t="s">
        <v>3309</v>
      </c>
      <c r="C3215" s="28" t="s">
        <v>436</v>
      </c>
      <c r="D3215" s="28">
        <v>3302502</v>
      </c>
      <c r="E3215" s="28" t="s">
        <v>3346</v>
      </c>
    </row>
    <row r="3216" spans="1:5" x14ac:dyDescent="0.35">
      <c r="A3216" s="28">
        <v>33</v>
      </c>
      <c r="B3216" s="28" t="s">
        <v>3309</v>
      </c>
      <c r="C3216" s="28" t="s">
        <v>436</v>
      </c>
      <c r="D3216" s="28">
        <v>3302601</v>
      </c>
      <c r="E3216" s="28" t="s">
        <v>3347</v>
      </c>
    </row>
    <row r="3217" spans="1:5" x14ac:dyDescent="0.35">
      <c r="A3217" s="28">
        <v>33</v>
      </c>
      <c r="B3217" s="28" t="s">
        <v>3309</v>
      </c>
      <c r="C3217" s="28" t="s">
        <v>436</v>
      </c>
      <c r="D3217" s="28">
        <v>3302700</v>
      </c>
      <c r="E3217" s="28" t="s">
        <v>3348</v>
      </c>
    </row>
    <row r="3218" spans="1:5" x14ac:dyDescent="0.35">
      <c r="A3218" s="28">
        <v>33</v>
      </c>
      <c r="B3218" s="28" t="s">
        <v>3309</v>
      </c>
      <c r="C3218" s="28" t="s">
        <v>436</v>
      </c>
      <c r="D3218" s="28">
        <v>3302809</v>
      </c>
      <c r="E3218" s="28" t="s">
        <v>3349</v>
      </c>
    </row>
    <row r="3219" spans="1:5" x14ac:dyDescent="0.35">
      <c r="A3219" s="28">
        <v>33</v>
      </c>
      <c r="B3219" s="28" t="s">
        <v>3309</v>
      </c>
      <c r="C3219" s="28" t="s">
        <v>436</v>
      </c>
      <c r="D3219" s="28">
        <v>3302858</v>
      </c>
      <c r="E3219" s="28" t="s">
        <v>2872</v>
      </c>
    </row>
    <row r="3220" spans="1:5" x14ac:dyDescent="0.35">
      <c r="A3220" s="28">
        <v>33</v>
      </c>
      <c r="B3220" s="28" t="s">
        <v>3309</v>
      </c>
      <c r="C3220" s="28" t="s">
        <v>436</v>
      </c>
      <c r="D3220" s="28">
        <v>3302908</v>
      </c>
      <c r="E3220" s="28" t="s">
        <v>3350</v>
      </c>
    </row>
    <row r="3221" spans="1:5" x14ac:dyDescent="0.35">
      <c r="A3221" s="28">
        <v>33</v>
      </c>
      <c r="B3221" s="28" t="s">
        <v>3309</v>
      </c>
      <c r="C3221" s="28" t="s">
        <v>436</v>
      </c>
      <c r="D3221" s="28">
        <v>3303005</v>
      </c>
      <c r="E3221" s="28" t="s">
        <v>3351</v>
      </c>
    </row>
    <row r="3222" spans="1:5" x14ac:dyDescent="0.35">
      <c r="A3222" s="28">
        <v>33</v>
      </c>
      <c r="B3222" s="28" t="s">
        <v>3309</v>
      </c>
      <c r="C3222" s="28" t="s">
        <v>436</v>
      </c>
      <c r="D3222" s="28">
        <v>3303104</v>
      </c>
      <c r="E3222" s="28" t="s">
        <v>847</v>
      </c>
    </row>
    <row r="3223" spans="1:5" x14ac:dyDescent="0.35">
      <c r="A3223" s="28">
        <v>33</v>
      </c>
      <c r="B3223" s="28" t="s">
        <v>3309</v>
      </c>
      <c r="C3223" s="28" t="s">
        <v>436</v>
      </c>
      <c r="D3223" s="28">
        <v>3303203</v>
      </c>
      <c r="E3223" s="28" t="s">
        <v>3352</v>
      </c>
    </row>
    <row r="3224" spans="1:5" x14ac:dyDescent="0.35">
      <c r="A3224" s="28">
        <v>33</v>
      </c>
      <c r="B3224" s="28" t="s">
        <v>3309</v>
      </c>
      <c r="C3224" s="28" t="s">
        <v>436</v>
      </c>
      <c r="D3224" s="28">
        <v>3303302</v>
      </c>
      <c r="E3224" s="28" t="s">
        <v>3353</v>
      </c>
    </row>
    <row r="3225" spans="1:5" x14ac:dyDescent="0.35">
      <c r="A3225" s="28">
        <v>33</v>
      </c>
      <c r="B3225" s="28" t="s">
        <v>3309</v>
      </c>
      <c r="C3225" s="28" t="s">
        <v>436</v>
      </c>
      <c r="D3225" s="28">
        <v>3303401</v>
      </c>
      <c r="E3225" s="28" t="s">
        <v>3354</v>
      </c>
    </row>
    <row r="3226" spans="1:5" x14ac:dyDescent="0.35">
      <c r="A3226" s="28">
        <v>33</v>
      </c>
      <c r="B3226" s="28" t="s">
        <v>3309</v>
      </c>
      <c r="C3226" s="28" t="s">
        <v>436</v>
      </c>
      <c r="D3226" s="28">
        <v>3303500</v>
      </c>
      <c r="E3226" s="28" t="s">
        <v>3355</v>
      </c>
    </row>
    <row r="3227" spans="1:5" x14ac:dyDescent="0.35">
      <c r="A3227" s="28">
        <v>33</v>
      </c>
      <c r="B3227" s="28" t="s">
        <v>3309</v>
      </c>
      <c r="C3227" s="28" t="s">
        <v>436</v>
      </c>
      <c r="D3227" s="28">
        <v>3303609</v>
      </c>
      <c r="E3227" s="28" t="s">
        <v>3356</v>
      </c>
    </row>
    <row r="3228" spans="1:5" x14ac:dyDescent="0.35">
      <c r="A3228" s="28">
        <v>33</v>
      </c>
      <c r="B3228" s="28" t="s">
        <v>3309</v>
      </c>
      <c r="C3228" s="28" t="s">
        <v>436</v>
      </c>
      <c r="D3228" s="28">
        <v>3303708</v>
      </c>
      <c r="E3228" s="28" t="s">
        <v>3357</v>
      </c>
    </row>
    <row r="3229" spans="1:5" x14ac:dyDescent="0.35">
      <c r="A3229" s="28">
        <v>33</v>
      </c>
      <c r="B3229" s="28" t="s">
        <v>3309</v>
      </c>
      <c r="C3229" s="28" t="s">
        <v>436</v>
      </c>
      <c r="D3229" s="28">
        <v>3303807</v>
      </c>
      <c r="E3229" s="28" t="s">
        <v>3358</v>
      </c>
    </row>
    <row r="3230" spans="1:5" x14ac:dyDescent="0.35">
      <c r="A3230" s="28">
        <v>33</v>
      </c>
      <c r="B3230" s="28" t="s">
        <v>3309</v>
      </c>
      <c r="C3230" s="28" t="s">
        <v>436</v>
      </c>
      <c r="D3230" s="28">
        <v>3303856</v>
      </c>
      <c r="E3230" s="28" t="s">
        <v>3359</v>
      </c>
    </row>
    <row r="3231" spans="1:5" x14ac:dyDescent="0.35">
      <c r="A3231" s="28">
        <v>33</v>
      </c>
      <c r="B3231" s="28" t="s">
        <v>3309</v>
      </c>
      <c r="C3231" s="28" t="s">
        <v>436</v>
      </c>
      <c r="D3231" s="28">
        <v>3303906</v>
      </c>
      <c r="E3231" s="28" t="s">
        <v>3360</v>
      </c>
    </row>
    <row r="3232" spans="1:5" x14ac:dyDescent="0.35">
      <c r="A3232" s="28">
        <v>33</v>
      </c>
      <c r="B3232" s="28" t="s">
        <v>3309</v>
      </c>
      <c r="C3232" s="28" t="s">
        <v>436</v>
      </c>
      <c r="D3232" s="28">
        <v>3303955</v>
      </c>
      <c r="E3232" s="28" t="s">
        <v>3361</v>
      </c>
    </row>
    <row r="3233" spans="1:5" x14ac:dyDescent="0.35">
      <c r="A3233" s="28">
        <v>33</v>
      </c>
      <c r="B3233" s="28" t="s">
        <v>3309</v>
      </c>
      <c r="C3233" s="28" t="s">
        <v>436</v>
      </c>
      <c r="D3233" s="28">
        <v>3304003</v>
      </c>
      <c r="E3233" s="28" t="s">
        <v>3362</v>
      </c>
    </row>
    <row r="3234" spans="1:5" x14ac:dyDescent="0.35">
      <c r="A3234" s="28">
        <v>33</v>
      </c>
      <c r="B3234" s="28" t="s">
        <v>3309</v>
      </c>
      <c r="C3234" s="28" t="s">
        <v>436</v>
      </c>
      <c r="D3234" s="28">
        <v>3304102</v>
      </c>
      <c r="E3234" s="28" t="s">
        <v>3363</v>
      </c>
    </row>
    <row r="3235" spans="1:5" x14ac:dyDescent="0.35">
      <c r="A3235" s="28">
        <v>33</v>
      </c>
      <c r="B3235" s="28" t="s">
        <v>3309</v>
      </c>
      <c r="C3235" s="28" t="s">
        <v>436</v>
      </c>
      <c r="D3235" s="28">
        <v>3304110</v>
      </c>
      <c r="E3235" s="28" t="s">
        <v>3364</v>
      </c>
    </row>
    <row r="3236" spans="1:5" x14ac:dyDescent="0.35">
      <c r="A3236" s="28">
        <v>33</v>
      </c>
      <c r="B3236" s="28" t="s">
        <v>3309</v>
      </c>
      <c r="C3236" s="28" t="s">
        <v>436</v>
      </c>
      <c r="D3236" s="28">
        <v>3304128</v>
      </c>
      <c r="E3236" s="28" t="s">
        <v>3365</v>
      </c>
    </row>
    <row r="3237" spans="1:5" x14ac:dyDescent="0.35">
      <c r="A3237" s="28">
        <v>33</v>
      </c>
      <c r="B3237" s="28" t="s">
        <v>3309</v>
      </c>
      <c r="C3237" s="28" t="s">
        <v>436</v>
      </c>
      <c r="D3237" s="28">
        <v>3304144</v>
      </c>
      <c r="E3237" s="28" t="s">
        <v>3366</v>
      </c>
    </row>
    <row r="3238" spans="1:5" x14ac:dyDescent="0.35">
      <c r="A3238" s="28">
        <v>33</v>
      </c>
      <c r="B3238" s="28" t="s">
        <v>3309</v>
      </c>
      <c r="C3238" s="28" t="s">
        <v>436</v>
      </c>
      <c r="D3238" s="28">
        <v>3304151</v>
      </c>
      <c r="E3238" s="28" t="s">
        <v>3367</v>
      </c>
    </row>
    <row r="3239" spans="1:5" x14ac:dyDescent="0.35">
      <c r="A3239" s="28">
        <v>33</v>
      </c>
      <c r="B3239" s="28" t="s">
        <v>3309</v>
      </c>
      <c r="C3239" s="28" t="s">
        <v>436</v>
      </c>
      <c r="D3239" s="28">
        <v>3304201</v>
      </c>
      <c r="E3239" s="28" t="s">
        <v>3368</v>
      </c>
    </row>
    <row r="3240" spans="1:5" x14ac:dyDescent="0.35">
      <c r="A3240" s="28">
        <v>33</v>
      </c>
      <c r="B3240" s="28" t="s">
        <v>3309</v>
      </c>
      <c r="C3240" s="28" t="s">
        <v>436</v>
      </c>
      <c r="D3240" s="28">
        <v>3304300</v>
      </c>
      <c r="E3240" s="28" t="s">
        <v>3369</v>
      </c>
    </row>
    <row r="3241" spans="1:5" x14ac:dyDescent="0.35">
      <c r="A3241" s="28">
        <v>33</v>
      </c>
      <c r="B3241" s="28" t="s">
        <v>3309</v>
      </c>
      <c r="C3241" s="28" t="s">
        <v>436</v>
      </c>
      <c r="D3241" s="28">
        <v>3304409</v>
      </c>
      <c r="E3241" s="28" t="s">
        <v>3370</v>
      </c>
    </row>
    <row r="3242" spans="1:5" x14ac:dyDescent="0.35">
      <c r="A3242" s="28">
        <v>33</v>
      </c>
      <c r="B3242" s="28" t="s">
        <v>3309</v>
      </c>
      <c r="C3242" s="28" t="s">
        <v>436</v>
      </c>
      <c r="D3242" s="28">
        <v>3304508</v>
      </c>
      <c r="E3242" s="28" t="s">
        <v>3371</v>
      </c>
    </row>
    <row r="3243" spans="1:5" x14ac:dyDescent="0.35">
      <c r="A3243" s="28">
        <v>33</v>
      </c>
      <c r="B3243" s="28" t="s">
        <v>3309</v>
      </c>
      <c r="C3243" s="28" t="s">
        <v>436</v>
      </c>
      <c r="D3243" s="28">
        <v>3304524</v>
      </c>
      <c r="E3243" s="28" t="s">
        <v>3372</v>
      </c>
    </row>
    <row r="3244" spans="1:5" x14ac:dyDescent="0.35">
      <c r="A3244" s="28">
        <v>33</v>
      </c>
      <c r="B3244" s="28" t="s">
        <v>3309</v>
      </c>
      <c r="C3244" s="28" t="s">
        <v>436</v>
      </c>
      <c r="D3244" s="28">
        <v>3304557</v>
      </c>
      <c r="E3244" s="28" t="s">
        <v>436</v>
      </c>
    </row>
    <row r="3245" spans="1:5" x14ac:dyDescent="0.35">
      <c r="A3245" s="28">
        <v>33</v>
      </c>
      <c r="B3245" s="28" t="s">
        <v>3309</v>
      </c>
      <c r="C3245" s="28" t="s">
        <v>436</v>
      </c>
      <c r="D3245" s="28">
        <v>3304607</v>
      </c>
      <c r="E3245" s="28" t="s">
        <v>3373</v>
      </c>
    </row>
    <row r="3246" spans="1:5" x14ac:dyDescent="0.35">
      <c r="A3246" s="28">
        <v>33</v>
      </c>
      <c r="B3246" s="28" t="s">
        <v>3309</v>
      </c>
      <c r="C3246" s="28" t="s">
        <v>436</v>
      </c>
      <c r="D3246" s="28">
        <v>3304706</v>
      </c>
      <c r="E3246" s="28" t="s">
        <v>3374</v>
      </c>
    </row>
    <row r="3247" spans="1:5" x14ac:dyDescent="0.35">
      <c r="A3247" s="28">
        <v>33</v>
      </c>
      <c r="B3247" s="28" t="s">
        <v>3309</v>
      </c>
      <c r="C3247" s="28" t="s">
        <v>436</v>
      </c>
      <c r="D3247" s="28">
        <v>3304755</v>
      </c>
      <c r="E3247" s="28" t="s">
        <v>3375</v>
      </c>
    </row>
    <row r="3248" spans="1:5" x14ac:dyDescent="0.35">
      <c r="A3248" s="28">
        <v>33</v>
      </c>
      <c r="B3248" s="28" t="s">
        <v>3309</v>
      </c>
      <c r="C3248" s="28" t="s">
        <v>436</v>
      </c>
      <c r="D3248" s="28">
        <v>3304805</v>
      </c>
      <c r="E3248" s="28" t="s">
        <v>3376</v>
      </c>
    </row>
    <row r="3249" spans="1:5" x14ac:dyDescent="0.35">
      <c r="A3249" s="28">
        <v>33</v>
      </c>
      <c r="B3249" s="28" t="s">
        <v>3309</v>
      </c>
      <c r="C3249" s="28" t="s">
        <v>436</v>
      </c>
      <c r="D3249" s="28">
        <v>3304904</v>
      </c>
      <c r="E3249" s="28" t="s">
        <v>3377</v>
      </c>
    </row>
    <row r="3250" spans="1:5" x14ac:dyDescent="0.35">
      <c r="A3250" s="28">
        <v>33</v>
      </c>
      <c r="B3250" s="28" t="s">
        <v>3309</v>
      </c>
      <c r="C3250" s="28" t="s">
        <v>436</v>
      </c>
      <c r="D3250" s="28">
        <v>3305000</v>
      </c>
      <c r="E3250" s="28" t="s">
        <v>3378</v>
      </c>
    </row>
    <row r="3251" spans="1:5" x14ac:dyDescent="0.35">
      <c r="A3251" s="28">
        <v>33</v>
      </c>
      <c r="B3251" s="28" t="s">
        <v>3309</v>
      </c>
      <c r="C3251" s="28" t="s">
        <v>436</v>
      </c>
      <c r="D3251" s="28">
        <v>3305109</v>
      </c>
      <c r="E3251" s="28" t="s">
        <v>3379</v>
      </c>
    </row>
    <row r="3252" spans="1:5" x14ac:dyDescent="0.35">
      <c r="A3252" s="28">
        <v>33</v>
      </c>
      <c r="B3252" s="28" t="s">
        <v>3309</v>
      </c>
      <c r="C3252" s="28" t="s">
        <v>436</v>
      </c>
      <c r="D3252" s="28">
        <v>3305133</v>
      </c>
      <c r="E3252" s="28" t="s">
        <v>3380</v>
      </c>
    </row>
    <row r="3253" spans="1:5" x14ac:dyDescent="0.35">
      <c r="A3253" s="28">
        <v>33</v>
      </c>
      <c r="B3253" s="28" t="s">
        <v>3309</v>
      </c>
      <c r="C3253" s="28" t="s">
        <v>436</v>
      </c>
      <c r="D3253" s="28">
        <v>3305158</v>
      </c>
      <c r="E3253" s="28" t="s">
        <v>3381</v>
      </c>
    </row>
    <row r="3254" spans="1:5" x14ac:dyDescent="0.35">
      <c r="A3254" s="28">
        <v>33</v>
      </c>
      <c r="B3254" s="28" t="s">
        <v>3309</v>
      </c>
      <c r="C3254" s="28" t="s">
        <v>436</v>
      </c>
      <c r="D3254" s="28">
        <v>3305208</v>
      </c>
      <c r="E3254" s="28" t="s">
        <v>3382</v>
      </c>
    </row>
    <row r="3255" spans="1:5" x14ac:dyDescent="0.35">
      <c r="A3255" s="28">
        <v>33</v>
      </c>
      <c r="B3255" s="28" t="s">
        <v>3309</v>
      </c>
      <c r="C3255" s="28" t="s">
        <v>436</v>
      </c>
      <c r="D3255" s="28">
        <v>3305307</v>
      </c>
      <c r="E3255" s="28" t="s">
        <v>3383</v>
      </c>
    </row>
    <row r="3256" spans="1:5" x14ac:dyDescent="0.35">
      <c r="A3256" s="28">
        <v>33</v>
      </c>
      <c r="B3256" s="28" t="s">
        <v>3309</v>
      </c>
      <c r="C3256" s="28" t="s">
        <v>436</v>
      </c>
      <c r="D3256" s="28">
        <v>3305406</v>
      </c>
      <c r="E3256" s="28" t="s">
        <v>735</v>
      </c>
    </row>
    <row r="3257" spans="1:5" x14ac:dyDescent="0.35">
      <c r="A3257" s="28">
        <v>33</v>
      </c>
      <c r="B3257" s="28" t="s">
        <v>3309</v>
      </c>
      <c r="C3257" s="28" t="s">
        <v>436</v>
      </c>
      <c r="D3257" s="28">
        <v>3305505</v>
      </c>
      <c r="E3257" s="28" t="s">
        <v>3384</v>
      </c>
    </row>
    <row r="3258" spans="1:5" x14ac:dyDescent="0.35">
      <c r="A3258" s="28">
        <v>33</v>
      </c>
      <c r="B3258" s="28" t="s">
        <v>3309</v>
      </c>
      <c r="C3258" s="28" t="s">
        <v>436</v>
      </c>
      <c r="D3258" s="28">
        <v>3305554</v>
      </c>
      <c r="E3258" s="28" t="s">
        <v>3385</v>
      </c>
    </row>
    <row r="3259" spans="1:5" x14ac:dyDescent="0.35">
      <c r="A3259" s="28">
        <v>33</v>
      </c>
      <c r="B3259" s="28" t="s">
        <v>3309</v>
      </c>
      <c r="C3259" s="28" t="s">
        <v>436</v>
      </c>
      <c r="D3259" s="28">
        <v>3305604</v>
      </c>
      <c r="E3259" s="28" t="s">
        <v>3386</v>
      </c>
    </row>
    <row r="3260" spans="1:5" x14ac:dyDescent="0.35">
      <c r="A3260" s="28">
        <v>33</v>
      </c>
      <c r="B3260" s="28" t="s">
        <v>3309</v>
      </c>
      <c r="C3260" s="28" t="s">
        <v>436</v>
      </c>
      <c r="D3260" s="28">
        <v>3305703</v>
      </c>
      <c r="E3260" s="28" t="s">
        <v>3387</v>
      </c>
    </row>
    <row r="3261" spans="1:5" x14ac:dyDescent="0.35">
      <c r="A3261" s="28">
        <v>33</v>
      </c>
      <c r="B3261" s="28" t="s">
        <v>3309</v>
      </c>
      <c r="C3261" s="28" t="s">
        <v>436</v>
      </c>
      <c r="D3261" s="28">
        <v>3305752</v>
      </c>
      <c r="E3261" s="28" t="s">
        <v>3388</v>
      </c>
    </row>
    <row r="3262" spans="1:5" x14ac:dyDescent="0.35">
      <c r="A3262" s="28">
        <v>33</v>
      </c>
      <c r="B3262" s="28" t="s">
        <v>3309</v>
      </c>
      <c r="C3262" s="28" t="s">
        <v>436</v>
      </c>
      <c r="D3262" s="28">
        <v>3305802</v>
      </c>
      <c r="E3262" s="28" t="s">
        <v>3389</v>
      </c>
    </row>
    <row r="3263" spans="1:5" x14ac:dyDescent="0.35">
      <c r="A3263" s="28">
        <v>33</v>
      </c>
      <c r="B3263" s="28" t="s">
        <v>3309</v>
      </c>
      <c r="C3263" s="28" t="s">
        <v>436</v>
      </c>
      <c r="D3263" s="28">
        <v>3305901</v>
      </c>
      <c r="E3263" s="28" t="s">
        <v>3390</v>
      </c>
    </row>
    <row r="3264" spans="1:5" x14ac:dyDescent="0.35">
      <c r="A3264" s="28">
        <v>33</v>
      </c>
      <c r="B3264" s="28" t="s">
        <v>3309</v>
      </c>
      <c r="C3264" s="28" t="s">
        <v>436</v>
      </c>
      <c r="D3264" s="28">
        <v>3306008</v>
      </c>
      <c r="E3264" s="28" t="s">
        <v>3391</v>
      </c>
    </row>
    <row r="3265" spans="1:5" x14ac:dyDescent="0.35">
      <c r="A3265" s="28">
        <v>33</v>
      </c>
      <c r="B3265" s="28" t="s">
        <v>3309</v>
      </c>
      <c r="C3265" s="28" t="s">
        <v>436</v>
      </c>
      <c r="D3265" s="28">
        <v>3306107</v>
      </c>
      <c r="E3265" s="28" t="s">
        <v>2386</v>
      </c>
    </row>
    <row r="3266" spans="1:5" x14ac:dyDescent="0.35">
      <c r="A3266" s="28">
        <v>33</v>
      </c>
      <c r="B3266" s="28" t="s">
        <v>3309</v>
      </c>
      <c r="C3266" s="28" t="s">
        <v>436</v>
      </c>
      <c r="D3266" s="28">
        <v>3306156</v>
      </c>
      <c r="E3266" s="28" t="s">
        <v>3392</v>
      </c>
    </row>
    <row r="3267" spans="1:5" x14ac:dyDescent="0.35">
      <c r="A3267" s="28">
        <v>33</v>
      </c>
      <c r="B3267" s="28" t="s">
        <v>3309</v>
      </c>
      <c r="C3267" s="28" t="s">
        <v>436</v>
      </c>
      <c r="D3267" s="28">
        <v>3306206</v>
      </c>
      <c r="E3267" s="28" t="s">
        <v>3393</v>
      </c>
    </row>
    <row r="3268" spans="1:5" x14ac:dyDescent="0.35">
      <c r="A3268" s="28">
        <v>33</v>
      </c>
      <c r="B3268" s="28" t="s">
        <v>3309</v>
      </c>
      <c r="C3268" s="28" t="s">
        <v>436</v>
      </c>
      <c r="D3268" s="28">
        <v>3306305</v>
      </c>
      <c r="E3268" s="28" t="s">
        <v>3394</v>
      </c>
    </row>
    <row r="3269" spans="1:5" x14ac:dyDescent="0.35">
      <c r="A3269" s="28">
        <v>35</v>
      </c>
      <c r="B3269" s="28" t="s">
        <v>3395</v>
      </c>
      <c r="C3269" s="28" t="s">
        <v>442</v>
      </c>
      <c r="D3269" s="28">
        <v>3500105</v>
      </c>
      <c r="E3269" s="28" t="s">
        <v>3396</v>
      </c>
    </row>
    <row r="3270" spans="1:5" x14ac:dyDescent="0.35">
      <c r="A3270" s="28">
        <v>35</v>
      </c>
      <c r="B3270" s="28" t="s">
        <v>3395</v>
      </c>
      <c r="C3270" s="28" t="s">
        <v>442</v>
      </c>
      <c r="D3270" s="28">
        <v>3500204</v>
      </c>
      <c r="E3270" s="28" t="s">
        <v>3397</v>
      </c>
    </row>
    <row r="3271" spans="1:5" x14ac:dyDescent="0.35">
      <c r="A3271" s="28">
        <v>35</v>
      </c>
      <c r="B3271" s="28" t="s">
        <v>3395</v>
      </c>
      <c r="C3271" s="28" t="s">
        <v>442</v>
      </c>
      <c r="D3271" s="28">
        <v>3500303</v>
      </c>
      <c r="E3271" s="28" t="s">
        <v>3398</v>
      </c>
    </row>
    <row r="3272" spans="1:5" x14ac:dyDescent="0.35">
      <c r="A3272" s="28">
        <v>35</v>
      </c>
      <c r="B3272" s="28" t="s">
        <v>3395</v>
      </c>
      <c r="C3272" s="28" t="s">
        <v>442</v>
      </c>
      <c r="D3272" s="28">
        <v>3500402</v>
      </c>
      <c r="E3272" s="28" t="s">
        <v>3399</v>
      </c>
    </row>
    <row r="3273" spans="1:5" x14ac:dyDescent="0.35">
      <c r="A3273" s="28">
        <v>35</v>
      </c>
      <c r="B3273" s="28" t="s">
        <v>3395</v>
      </c>
      <c r="C3273" s="28" t="s">
        <v>442</v>
      </c>
      <c r="D3273" s="28">
        <v>3500501</v>
      </c>
      <c r="E3273" s="28" t="s">
        <v>3400</v>
      </c>
    </row>
    <row r="3274" spans="1:5" x14ac:dyDescent="0.35">
      <c r="A3274" s="28">
        <v>35</v>
      </c>
      <c r="B3274" s="28" t="s">
        <v>3395</v>
      </c>
      <c r="C3274" s="28" t="s">
        <v>442</v>
      </c>
      <c r="D3274" s="28">
        <v>3500550</v>
      </c>
      <c r="E3274" s="28" t="s">
        <v>3401</v>
      </c>
    </row>
    <row r="3275" spans="1:5" x14ac:dyDescent="0.35">
      <c r="A3275" s="28">
        <v>35</v>
      </c>
      <c r="B3275" s="28" t="s">
        <v>3395</v>
      </c>
      <c r="C3275" s="28" t="s">
        <v>442</v>
      </c>
      <c r="D3275" s="28">
        <v>3500600</v>
      </c>
      <c r="E3275" s="28" t="s">
        <v>3402</v>
      </c>
    </row>
    <row r="3276" spans="1:5" x14ac:dyDescent="0.35">
      <c r="A3276" s="28">
        <v>35</v>
      </c>
      <c r="B3276" s="28" t="s">
        <v>3395</v>
      </c>
      <c r="C3276" s="28" t="s">
        <v>442</v>
      </c>
      <c r="D3276" s="28">
        <v>3500709</v>
      </c>
      <c r="E3276" s="28" t="s">
        <v>3403</v>
      </c>
    </row>
    <row r="3277" spans="1:5" x14ac:dyDescent="0.35">
      <c r="A3277" s="28">
        <v>35</v>
      </c>
      <c r="B3277" s="28" t="s">
        <v>3395</v>
      </c>
      <c r="C3277" s="28" t="s">
        <v>442</v>
      </c>
      <c r="D3277" s="28">
        <v>3500758</v>
      </c>
      <c r="E3277" s="28" t="s">
        <v>3404</v>
      </c>
    </row>
    <row r="3278" spans="1:5" x14ac:dyDescent="0.35">
      <c r="A3278" s="28">
        <v>35</v>
      </c>
      <c r="B3278" s="28" t="s">
        <v>3395</v>
      </c>
      <c r="C3278" s="28" t="s">
        <v>442</v>
      </c>
      <c r="D3278" s="28">
        <v>3500808</v>
      </c>
      <c r="E3278" s="28" t="s">
        <v>3405</v>
      </c>
    </row>
    <row r="3279" spans="1:5" x14ac:dyDescent="0.35">
      <c r="A3279" s="28">
        <v>35</v>
      </c>
      <c r="B3279" s="28" t="s">
        <v>3395</v>
      </c>
      <c r="C3279" s="28" t="s">
        <v>442</v>
      </c>
      <c r="D3279" s="28">
        <v>3500907</v>
      </c>
      <c r="E3279" s="28" t="s">
        <v>3406</v>
      </c>
    </row>
    <row r="3280" spans="1:5" x14ac:dyDescent="0.35">
      <c r="A3280" s="28">
        <v>35</v>
      </c>
      <c r="B3280" s="28" t="s">
        <v>3395</v>
      </c>
      <c r="C3280" s="28" t="s">
        <v>442</v>
      </c>
      <c r="D3280" s="28">
        <v>3501004</v>
      </c>
      <c r="E3280" s="28" t="s">
        <v>3407</v>
      </c>
    </row>
    <row r="3281" spans="1:5" x14ac:dyDescent="0.35">
      <c r="A3281" s="28">
        <v>35</v>
      </c>
      <c r="B3281" s="28" t="s">
        <v>3395</v>
      </c>
      <c r="C3281" s="28" t="s">
        <v>442</v>
      </c>
      <c r="D3281" s="28">
        <v>3501103</v>
      </c>
      <c r="E3281" s="28" t="s">
        <v>594</v>
      </c>
    </row>
    <row r="3282" spans="1:5" x14ac:dyDescent="0.35">
      <c r="A3282" s="28">
        <v>35</v>
      </c>
      <c r="B3282" s="28" t="s">
        <v>3395</v>
      </c>
      <c r="C3282" s="28" t="s">
        <v>442</v>
      </c>
      <c r="D3282" s="28">
        <v>3501152</v>
      </c>
      <c r="E3282" s="28" t="s">
        <v>3408</v>
      </c>
    </row>
    <row r="3283" spans="1:5" x14ac:dyDescent="0.35">
      <c r="A3283" s="28">
        <v>35</v>
      </c>
      <c r="B3283" s="28" t="s">
        <v>3395</v>
      </c>
      <c r="C3283" s="28" t="s">
        <v>442</v>
      </c>
      <c r="D3283" s="28">
        <v>3501202</v>
      </c>
      <c r="E3283" s="28" t="s">
        <v>3409</v>
      </c>
    </row>
    <row r="3284" spans="1:5" x14ac:dyDescent="0.35">
      <c r="A3284" s="28">
        <v>35</v>
      </c>
      <c r="B3284" s="28" t="s">
        <v>3395</v>
      </c>
      <c r="C3284" s="28" t="s">
        <v>442</v>
      </c>
      <c r="D3284" s="28">
        <v>3501301</v>
      </c>
      <c r="E3284" s="28" t="s">
        <v>3410</v>
      </c>
    </row>
    <row r="3285" spans="1:5" x14ac:dyDescent="0.35">
      <c r="A3285" s="28">
        <v>35</v>
      </c>
      <c r="B3285" s="28" t="s">
        <v>3395</v>
      </c>
      <c r="C3285" s="28" t="s">
        <v>442</v>
      </c>
      <c r="D3285" s="28">
        <v>3501400</v>
      </c>
      <c r="E3285" s="28" t="s">
        <v>3411</v>
      </c>
    </row>
    <row r="3286" spans="1:5" x14ac:dyDescent="0.35">
      <c r="A3286" s="28">
        <v>35</v>
      </c>
      <c r="B3286" s="28" t="s">
        <v>3395</v>
      </c>
      <c r="C3286" s="28" t="s">
        <v>442</v>
      </c>
      <c r="D3286" s="28">
        <v>3501509</v>
      </c>
      <c r="E3286" s="28" t="s">
        <v>3412</v>
      </c>
    </row>
    <row r="3287" spans="1:5" x14ac:dyDescent="0.35">
      <c r="A3287" s="28">
        <v>35</v>
      </c>
      <c r="B3287" s="28" t="s">
        <v>3395</v>
      </c>
      <c r="C3287" s="28" t="s">
        <v>442</v>
      </c>
      <c r="D3287" s="28">
        <v>3501608</v>
      </c>
      <c r="E3287" s="28" t="s">
        <v>3413</v>
      </c>
    </row>
    <row r="3288" spans="1:5" x14ac:dyDescent="0.35">
      <c r="A3288" s="28">
        <v>35</v>
      </c>
      <c r="B3288" s="28" t="s">
        <v>3395</v>
      </c>
      <c r="C3288" s="28" t="s">
        <v>442</v>
      </c>
      <c r="D3288" s="28">
        <v>3501707</v>
      </c>
      <c r="E3288" s="28" t="s">
        <v>3414</v>
      </c>
    </row>
    <row r="3289" spans="1:5" x14ac:dyDescent="0.35">
      <c r="A3289" s="28">
        <v>35</v>
      </c>
      <c r="B3289" s="28" t="s">
        <v>3395</v>
      </c>
      <c r="C3289" s="28" t="s">
        <v>442</v>
      </c>
      <c r="D3289" s="28">
        <v>3501806</v>
      </c>
      <c r="E3289" s="28" t="s">
        <v>3415</v>
      </c>
    </row>
    <row r="3290" spans="1:5" x14ac:dyDescent="0.35">
      <c r="A3290" s="28">
        <v>35</v>
      </c>
      <c r="B3290" s="28" t="s">
        <v>3395</v>
      </c>
      <c r="C3290" s="28" t="s">
        <v>442</v>
      </c>
      <c r="D3290" s="28">
        <v>3501905</v>
      </c>
      <c r="E3290" s="28" t="s">
        <v>1477</v>
      </c>
    </row>
    <row r="3291" spans="1:5" x14ac:dyDescent="0.35">
      <c r="A3291" s="28">
        <v>35</v>
      </c>
      <c r="B3291" s="28" t="s">
        <v>3395</v>
      </c>
      <c r="C3291" s="28" t="s">
        <v>442</v>
      </c>
      <c r="D3291" s="28">
        <v>3502002</v>
      </c>
      <c r="E3291" s="28" t="s">
        <v>3416</v>
      </c>
    </row>
    <row r="3292" spans="1:5" x14ac:dyDescent="0.35">
      <c r="A3292" s="28">
        <v>35</v>
      </c>
      <c r="B3292" s="28" t="s">
        <v>3395</v>
      </c>
      <c r="C3292" s="28" t="s">
        <v>442</v>
      </c>
      <c r="D3292" s="28">
        <v>3502101</v>
      </c>
      <c r="E3292" s="28" t="s">
        <v>3417</v>
      </c>
    </row>
    <row r="3293" spans="1:5" x14ac:dyDescent="0.35">
      <c r="A3293" s="28">
        <v>35</v>
      </c>
      <c r="B3293" s="28" t="s">
        <v>3395</v>
      </c>
      <c r="C3293" s="28" t="s">
        <v>442</v>
      </c>
      <c r="D3293" s="28">
        <v>3502200</v>
      </c>
      <c r="E3293" s="28" t="s">
        <v>3418</v>
      </c>
    </row>
    <row r="3294" spans="1:5" x14ac:dyDescent="0.35">
      <c r="A3294" s="28">
        <v>35</v>
      </c>
      <c r="B3294" s="28" t="s">
        <v>3395</v>
      </c>
      <c r="C3294" s="28" t="s">
        <v>442</v>
      </c>
      <c r="D3294" s="28">
        <v>3502309</v>
      </c>
      <c r="E3294" s="28" t="s">
        <v>3419</v>
      </c>
    </row>
    <row r="3295" spans="1:5" x14ac:dyDescent="0.35">
      <c r="A3295" s="28">
        <v>35</v>
      </c>
      <c r="B3295" s="28" t="s">
        <v>3395</v>
      </c>
      <c r="C3295" s="28" t="s">
        <v>442</v>
      </c>
      <c r="D3295" s="28">
        <v>3502408</v>
      </c>
      <c r="E3295" s="28" t="s">
        <v>3420</v>
      </c>
    </row>
    <row r="3296" spans="1:5" x14ac:dyDescent="0.35">
      <c r="A3296" s="28">
        <v>35</v>
      </c>
      <c r="B3296" s="28" t="s">
        <v>3395</v>
      </c>
      <c r="C3296" s="28" t="s">
        <v>442</v>
      </c>
      <c r="D3296" s="28">
        <v>3502507</v>
      </c>
      <c r="E3296" s="28" t="s">
        <v>1478</v>
      </c>
    </row>
    <row r="3297" spans="1:5" x14ac:dyDescent="0.35">
      <c r="A3297" s="28">
        <v>35</v>
      </c>
      <c r="B3297" s="28" t="s">
        <v>3395</v>
      </c>
      <c r="C3297" s="28" t="s">
        <v>442</v>
      </c>
      <c r="D3297" s="28">
        <v>3502606</v>
      </c>
      <c r="E3297" s="28" t="s">
        <v>3421</v>
      </c>
    </row>
    <row r="3298" spans="1:5" x14ac:dyDescent="0.35">
      <c r="A3298" s="28">
        <v>35</v>
      </c>
      <c r="B3298" s="28" t="s">
        <v>3395</v>
      </c>
      <c r="C3298" s="28" t="s">
        <v>442</v>
      </c>
      <c r="D3298" s="28">
        <v>3502705</v>
      </c>
      <c r="E3298" s="28" t="s">
        <v>3422</v>
      </c>
    </row>
    <row r="3299" spans="1:5" x14ac:dyDescent="0.35">
      <c r="A3299" s="28">
        <v>35</v>
      </c>
      <c r="B3299" s="28" t="s">
        <v>3395</v>
      </c>
      <c r="C3299" s="28" t="s">
        <v>442</v>
      </c>
      <c r="D3299" s="28">
        <v>3502754</v>
      </c>
      <c r="E3299" s="28" t="s">
        <v>3423</v>
      </c>
    </row>
    <row r="3300" spans="1:5" x14ac:dyDescent="0.35">
      <c r="A3300" s="28">
        <v>35</v>
      </c>
      <c r="B3300" s="28" t="s">
        <v>3395</v>
      </c>
      <c r="C3300" s="28" t="s">
        <v>442</v>
      </c>
      <c r="D3300" s="28">
        <v>3502804</v>
      </c>
      <c r="E3300" s="28" t="s">
        <v>3424</v>
      </c>
    </row>
    <row r="3301" spans="1:5" x14ac:dyDescent="0.35">
      <c r="A3301" s="28">
        <v>35</v>
      </c>
      <c r="B3301" s="28" t="s">
        <v>3395</v>
      </c>
      <c r="C3301" s="28" t="s">
        <v>442</v>
      </c>
      <c r="D3301" s="28">
        <v>3502903</v>
      </c>
      <c r="E3301" s="28" t="s">
        <v>3425</v>
      </c>
    </row>
    <row r="3302" spans="1:5" x14ac:dyDescent="0.35">
      <c r="A3302" s="28">
        <v>35</v>
      </c>
      <c r="B3302" s="28" t="s">
        <v>3395</v>
      </c>
      <c r="C3302" s="28" t="s">
        <v>442</v>
      </c>
      <c r="D3302" s="28">
        <v>3503000</v>
      </c>
      <c r="E3302" s="28" t="s">
        <v>3426</v>
      </c>
    </row>
    <row r="3303" spans="1:5" x14ac:dyDescent="0.35">
      <c r="A3303" s="28">
        <v>35</v>
      </c>
      <c r="B3303" s="28" t="s">
        <v>3395</v>
      </c>
      <c r="C3303" s="28" t="s">
        <v>442</v>
      </c>
      <c r="D3303" s="28">
        <v>3503109</v>
      </c>
      <c r="E3303" s="28" t="s">
        <v>3427</v>
      </c>
    </row>
    <row r="3304" spans="1:5" x14ac:dyDescent="0.35">
      <c r="A3304" s="28">
        <v>35</v>
      </c>
      <c r="B3304" s="28" t="s">
        <v>3395</v>
      </c>
      <c r="C3304" s="28" t="s">
        <v>442</v>
      </c>
      <c r="D3304" s="28">
        <v>3503158</v>
      </c>
      <c r="E3304" s="28" t="s">
        <v>3428</v>
      </c>
    </row>
    <row r="3305" spans="1:5" x14ac:dyDescent="0.35">
      <c r="A3305" s="28">
        <v>35</v>
      </c>
      <c r="B3305" s="28" t="s">
        <v>3395</v>
      </c>
      <c r="C3305" s="28" t="s">
        <v>442</v>
      </c>
      <c r="D3305" s="28">
        <v>3503208</v>
      </c>
      <c r="E3305" s="28" t="s">
        <v>3429</v>
      </c>
    </row>
    <row r="3306" spans="1:5" x14ac:dyDescent="0.35">
      <c r="A3306" s="28">
        <v>35</v>
      </c>
      <c r="B3306" s="28" t="s">
        <v>3395</v>
      </c>
      <c r="C3306" s="28" t="s">
        <v>442</v>
      </c>
      <c r="D3306" s="28">
        <v>3503307</v>
      </c>
      <c r="E3306" s="28" t="s">
        <v>3430</v>
      </c>
    </row>
    <row r="3307" spans="1:5" x14ac:dyDescent="0.35">
      <c r="A3307" s="28">
        <v>35</v>
      </c>
      <c r="B3307" s="28" t="s">
        <v>3395</v>
      </c>
      <c r="C3307" s="28" t="s">
        <v>442</v>
      </c>
      <c r="D3307" s="28">
        <v>3503356</v>
      </c>
      <c r="E3307" s="28" t="s">
        <v>3431</v>
      </c>
    </row>
    <row r="3308" spans="1:5" x14ac:dyDescent="0.35">
      <c r="A3308" s="28">
        <v>35</v>
      </c>
      <c r="B3308" s="28" t="s">
        <v>3395</v>
      </c>
      <c r="C3308" s="28" t="s">
        <v>442</v>
      </c>
      <c r="D3308" s="28">
        <v>3503406</v>
      </c>
      <c r="E3308" s="28" t="s">
        <v>3432</v>
      </c>
    </row>
    <row r="3309" spans="1:5" x14ac:dyDescent="0.35">
      <c r="A3309" s="28">
        <v>35</v>
      </c>
      <c r="B3309" s="28" t="s">
        <v>3395</v>
      </c>
      <c r="C3309" s="28" t="s">
        <v>442</v>
      </c>
      <c r="D3309" s="28">
        <v>3503505</v>
      </c>
      <c r="E3309" s="28" t="s">
        <v>3433</v>
      </c>
    </row>
    <row r="3310" spans="1:5" x14ac:dyDescent="0.35">
      <c r="A3310" s="28">
        <v>35</v>
      </c>
      <c r="B3310" s="28" t="s">
        <v>3395</v>
      </c>
      <c r="C3310" s="28" t="s">
        <v>442</v>
      </c>
      <c r="D3310" s="28">
        <v>3503604</v>
      </c>
      <c r="E3310" s="28" t="s">
        <v>3434</v>
      </c>
    </row>
    <row r="3311" spans="1:5" x14ac:dyDescent="0.35">
      <c r="A3311" s="28">
        <v>35</v>
      </c>
      <c r="B3311" s="28" t="s">
        <v>3395</v>
      </c>
      <c r="C3311" s="28" t="s">
        <v>442</v>
      </c>
      <c r="D3311" s="28">
        <v>3503703</v>
      </c>
      <c r="E3311" s="28" t="s">
        <v>3435</v>
      </c>
    </row>
    <row r="3312" spans="1:5" x14ac:dyDescent="0.35">
      <c r="A3312" s="28">
        <v>35</v>
      </c>
      <c r="B3312" s="28" t="s">
        <v>3395</v>
      </c>
      <c r="C3312" s="28" t="s">
        <v>442</v>
      </c>
      <c r="D3312" s="28">
        <v>3503802</v>
      </c>
      <c r="E3312" s="28" t="s">
        <v>3436</v>
      </c>
    </row>
    <row r="3313" spans="1:5" x14ac:dyDescent="0.35">
      <c r="A3313" s="28">
        <v>35</v>
      </c>
      <c r="B3313" s="28" t="s">
        <v>3395</v>
      </c>
      <c r="C3313" s="28" t="s">
        <v>442</v>
      </c>
      <c r="D3313" s="28">
        <v>3503901</v>
      </c>
      <c r="E3313" s="28" t="s">
        <v>3437</v>
      </c>
    </row>
    <row r="3314" spans="1:5" x14ac:dyDescent="0.35">
      <c r="A3314" s="28">
        <v>35</v>
      </c>
      <c r="B3314" s="28" t="s">
        <v>3395</v>
      </c>
      <c r="C3314" s="28" t="s">
        <v>442</v>
      </c>
      <c r="D3314" s="28">
        <v>3503950</v>
      </c>
      <c r="E3314" s="28" t="s">
        <v>3438</v>
      </c>
    </row>
    <row r="3315" spans="1:5" x14ac:dyDescent="0.35">
      <c r="A3315" s="28">
        <v>35</v>
      </c>
      <c r="B3315" s="28" t="s">
        <v>3395</v>
      </c>
      <c r="C3315" s="28" t="s">
        <v>442</v>
      </c>
      <c r="D3315" s="28">
        <v>3504008</v>
      </c>
      <c r="E3315" s="28" t="s">
        <v>3439</v>
      </c>
    </row>
    <row r="3316" spans="1:5" x14ac:dyDescent="0.35">
      <c r="A3316" s="28">
        <v>35</v>
      </c>
      <c r="B3316" s="28" t="s">
        <v>3395</v>
      </c>
      <c r="C3316" s="28" t="s">
        <v>442</v>
      </c>
      <c r="D3316" s="28">
        <v>3504107</v>
      </c>
      <c r="E3316" s="28" t="s">
        <v>3440</v>
      </c>
    </row>
    <row r="3317" spans="1:5" x14ac:dyDescent="0.35">
      <c r="A3317" s="28">
        <v>35</v>
      </c>
      <c r="B3317" s="28" t="s">
        <v>3395</v>
      </c>
      <c r="C3317" s="28" t="s">
        <v>442</v>
      </c>
      <c r="D3317" s="28">
        <v>3504206</v>
      </c>
      <c r="E3317" s="28" t="s">
        <v>3441</v>
      </c>
    </row>
    <row r="3318" spans="1:5" x14ac:dyDescent="0.35">
      <c r="A3318" s="28">
        <v>35</v>
      </c>
      <c r="B3318" s="28" t="s">
        <v>3395</v>
      </c>
      <c r="C3318" s="28" t="s">
        <v>442</v>
      </c>
      <c r="D3318" s="28">
        <v>3504305</v>
      </c>
      <c r="E3318" s="28" t="s">
        <v>3442</v>
      </c>
    </row>
    <row r="3319" spans="1:5" x14ac:dyDescent="0.35">
      <c r="A3319" s="28">
        <v>35</v>
      </c>
      <c r="B3319" s="28" t="s">
        <v>3395</v>
      </c>
      <c r="C3319" s="28" t="s">
        <v>442</v>
      </c>
      <c r="D3319" s="28">
        <v>3504404</v>
      </c>
      <c r="E3319" s="28" t="s">
        <v>3443</v>
      </c>
    </row>
    <row r="3320" spans="1:5" x14ac:dyDescent="0.35">
      <c r="A3320" s="28">
        <v>35</v>
      </c>
      <c r="B3320" s="28" t="s">
        <v>3395</v>
      </c>
      <c r="C3320" s="28" t="s">
        <v>442</v>
      </c>
      <c r="D3320" s="28">
        <v>3504503</v>
      </c>
      <c r="E3320" s="28" t="s">
        <v>3444</v>
      </c>
    </row>
    <row r="3321" spans="1:5" x14ac:dyDescent="0.35">
      <c r="A3321" s="28">
        <v>35</v>
      </c>
      <c r="B3321" s="28" t="s">
        <v>3395</v>
      </c>
      <c r="C3321" s="28" t="s">
        <v>442</v>
      </c>
      <c r="D3321" s="28">
        <v>3504602</v>
      </c>
      <c r="E3321" s="28" t="s">
        <v>3445</v>
      </c>
    </row>
    <row r="3322" spans="1:5" x14ac:dyDescent="0.35">
      <c r="A3322" s="28">
        <v>35</v>
      </c>
      <c r="B3322" s="28" t="s">
        <v>3395</v>
      </c>
      <c r="C3322" s="28" t="s">
        <v>442</v>
      </c>
      <c r="D3322" s="28">
        <v>3504701</v>
      </c>
      <c r="E3322" s="28" t="s">
        <v>3446</v>
      </c>
    </row>
    <row r="3323" spans="1:5" x14ac:dyDescent="0.35">
      <c r="A3323" s="28">
        <v>35</v>
      </c>
      <c r="B3323" s="28" t="s">
        <v>3395</v>
      </c>
      <c r="C3323" s="28" t="s">
        <v>442</v>
      </c>
      <c r="D3323" s="28">
        <v>3504800</v>
      </c>
      <c r="E3323" s="28" t="s">
        <v>3447</v>
      </c>
    </row>
    <row r="3324" spans="1:5" x14ac:dyDescent="0.35">
      <c r="A3324" s="28">
        <v>35</v>
      </c>
      <c r="B3324" s="28" t="s">
        <v>3395</v>
      </c>
      <c r="C3324" s="28" t="s">
        <v>442</v>
      </c>
      <c r="D3324" s="28">
        <v>3504909</v>
      </c>
      <c r="E3324" s="28" t="s">
        <v>3448</v>
      </c>
    </row>
    <row r="3325" spans="1:5" x14ac:dyDescent="0.35">
      <c r="A3325" s="28">
        <v>35</v>
      </c>
      <c r="B3325" s="28" t="s">
        <v>3395</v>
      </c>
      <c r="C3325" s="28" t="s">
        <v>442</v>
      </c>
      <c r="D3325" s="28">
        <v>3505005</v>
      </c>
      <c r="E3325" s="28" t="s">
        <v>3449</v>
      </c>
    </row>
    <row r="3326" spans="1:5" x14ac:dyDescent="0.35">
      <c r="A3326" s="28">
        <v>35</v>
      </c>
      <c r="B3326" s="28" t="s">
        <v>3395</v>
      </c>
      <c r="C3326" s="28" t="s">
        <v>442</v>
      </c>
      <c r="D3326" s="28">
        <v>3505104</v>
      </c>
      <c r="E3326" s="28" t="s">
        <v>3450</v>
      </c>
    </row>
    <row r="3327" spans="1:5" x14ac:dyDescent="0.35">
      <c r="A3327" s="28">
        <v>35</v>
      </c>
      <c r="B3327" s="28" t="s">
        <v>3395</v>
      </c>
      <c r="C3327" s="28" t="s">
        <v>442</v>
      </c>
      <c r="D3327" s="28">
        <v>3505203</v>
      </c>
      <c r="E3327" s="28" t="s">
        <v>3451</v>
      </c>
    </row>
    <row r="3328" spans="1:5" x14ac:dyDescent="0.35">
      <c r="A3328" s="28">
        <v>35</v>
      </c>
      <c r="B3328" s="28" t="s">
        <v>3395</v>
      </c>
      <c r="C3328" s="28" t="s">
        <v>442</v>
      </c>
      <c r="D3328" s="28">
        <v>3505302</v>
      </c>
      <c r="E3328" s="28" t="s">
        <v>3452</v>
      </c>
    </row>
    <row r="3329" spans="1:5" x14ac:dyDescent="0.35">
      <c r="A3329" s="28">
        <v>35</v>
      </c>
      <c r="B3329" s="28" t="s">
        <v>3395</v>
      </c>
      <c r="C3329" s="28" t="s">
        <v>442</v>
      </c>
      <c r="D3329" s="28">
        <v>3505351</v>
      </c>
      <c r="E3329" s="28" t="s">
        <v>3453</v>
      </c>
    </row>
    <row r="3330" spans="1:5" x14ac:dyDescent="0.35">
      <c r="A3330" s="28">
        <v>35</v>
      </c>
      <c r="B3330" s="28" t="s">
        <v>3395</v>
      </c>
      <c r="C3330" s="28" t="s">
        <v>442</v>
      </c>
      <c r="D3330" s="28">
        <v>3505401</v>
      </c>
      <c r="E3330" s="28" t="s">
        <v>3454</v>
      </c>
    </row>
    <row r="3331" spans="1:5" x14ac:dyDescent="0.35">
      <c r="A3331" s="28">
        <v>35</v>
      </c>
      <c r="B3331" s="28" t="s">
        <v>3395</v>
      </c>
      <c r="C3331" s="28" t="s">
        <v>442</v>
      </c>
      <c r="D3331" s="28">
        <v>3505500</v>
      </c>
      <c r="E3331" s="28" t="s">
        <v>3455</v>
      </c>
    </row>
    <row r="3332" spans="1:5" x14ac:dyDescent="0.35">
      <c r="A3332" s="28">
        <v>35</v>
      </c>
      <c r="B3332" s="28" t="s">
        <v>3395</v>
      </c>
      <c r="C3332" s="28" t="s">
        <v>442</v>
      </c>
      <c r="D3332" s="28">
        <v>3505609</v>
      </c>
      <c r="E3332" s="28" t="s">
        <v>3456</v>
      </c>
    </row>
    <row r="3333" spans="1:5" x14ac:dyDescent="0.35">
      <c r="A3333" s="28">
        <v>35</v>
      </c>
      <c r="B3333" s="28" t="s">
        <v>3395</v>
      </c>
      <c r="C3333" s="28" t="s">
        <v>442</v>
      </c>
      <c r="D3333" s="28">
        <v>3505708</v>
      </c>
      <c r="E3333" s="28" t="s">
        <v>3457</v>
      </c>
    </row>
    <row r="3334" spans="1:5" x14ac:dyDescent="0.35">
      <c r="A3334" s="28">
        <v>35</v>
      </c>
      <c r="B3334" s="28" t="s">
        <v>3395</v>
      </c>
      <c r="C3334" s="28" t="s">
        <v>442</v>
      </c>
      <c r="D3334" s="28">
        <v>3505807</v>
      </c>
      <c r="E3334" s="28" t="s">
        <v>3458</v>
      </c>
    </row>
    <row r="3335" spans="1:5" x14ac:dyDescent="0.35">
      <c r="A3335" s="28">
        <v>35</v>
      </c>
      <c r="B3335" s="28" t="s">
        <v>3395</v>
      </c>
      <c r="C3335" s="28" t="s">
        <v>442</v>
      </c>
      <c r="D3335" s="28">
        <v>3505906</v>
      </c>
      <c r="E3335" s="28" t="s">
        <v>3459</v>
      </c>
    </row>
    <row r="3336" spans="1:5" x14ac:dyDescent="0.35">
      <c r="A3336" s="28">
        <v>35</v>
      </c>
      <c r="B3336" s="28" t="s">
        <v>3395</v>
      </c>
      <c r="C3336" s="28" t="s">
        <v>442</v>
      </c>
      <c r="D3336" s="28">
        <v>3506003</v>
      </c>
      <c r="E3336" s="28" t="s">
        <v>3460</v>
      </c>
    </row>
    <row r="3337" spans="1:5" x14ac:dyDescent="0.35">
      <c r="A3337" s="28">
        <v>35</v>
      </c>
      <c r="B3337" s="28" t="s">
        <v>3395</v>
      </c>
      <c r="C3337" s="28" t="s">
        <v>442</v>
      </c>
      <c r="D3337" s="28">
        <v>3506102</v>
      </c>
      <c r="E3337" s="28" t="s">
        <v>3461</v>
      </c>
    </row>
    <row r="3338" spans="1:5" x14ac:dyDescent="0.35">
      <c r="A3338" s="28">
        <v>35</v>
      </c>
      <c r="B3338" s="28" t="s">
        <v>3395</v>
      </c>
      <c r="C3338" s="28" t="s">
        <v>442</v>
      </c>
      <c r="D3338" s="28">
        <v>3506201</v>
      </c>
      <c r="E3338" s="28" t="s">
        <v>3462</v>
      </c>
    </row>
    <row r="3339" spans="1:5" x14ac:dyDescent="0.35">
      <c r="A3339" s="28">
        <v>35</v>
      </c>
      <c r="B3339" s="28" t="s">
        <v>3395</v>
      </c>
      <c r="C3339" s="28" t="s">
        <v>442</v>
      </c>
      <c r="D3339" s="28">
        <v>3506300</v>
      </c>
      <c r="E3339" s="28" t="s">
        <v>3463</v>
      </c>
    </row>
    <row r="3340" spans="1:5" x14ac:dyDescent="0.35">
      <c r="A3340" s="28">
        <v>35</v>
      </c>
      <c r="B3340" s="28" t="s">
        <v>3395</v>
      </c>
      <c r="C3340" s="28" t="s">
        <v>442</v>
      </c>
      <c r="D3340" s="28">
        <v>3506359</v>
      </c>
      <c r="E3340" s="28" t="s">
        <v>3464</v>
      </c>
    </row>
    <row r="3341" spans="1:5" x14ac:dyDescent="0.35">
      <c r="A3341" s="28">
        <v>35</v>
      </c>
      <c r="B3341" s="28" t="s">
        <v>3395</v>
      </c>
      <c r="C3341" s="28" t="s">
        <v>442</v>
      </c>
      <c r="D3341" s="28">
        <v>3506409</v>
      </c>
      <c r="E3341" s="28" t="s">
        <v>3465</v>
      </c>
    </row>
    <row r="3342" spans="1:5" x14ac:dyDescent="0.35">
      <c r="A3342" s="28">
        <v>35</v>
      </c>
      <c r="B3342" s="28" t="s">
        <v>3395</v>
      </c>
      <c r="C3342" s="28" t="s">
        <v>442</v>
      </c>
      <c r="D3342" s="28">
        <v>3506508</v>
      </c>
      <c r="E3342" s="28" t="s">
        <v>3466</v>
      </c>
    </row>
    <row r="3343" spans="1:5" x14ac:dyDescent="0.35">
      <c r="A3343" s="28">
        <v>35</v>
      </c>
      <c r="B3343" s="28" t="s">
        <v>3395</v>
      </c>
      <c r="C3343" s="28" t="s">
        <v>442</v>
      </c>
      <c r="D3343" s="28">
        <v>3506607</v>
      </c>
      <c r="E3343" s="28" t="s">
        <v>3467</v>
      </c>
    </row>
    <row r="3344" spans="1:5" x14ac:dyDescent="0.35">
      <c r="A3344" s="28">
        <v>35</v>
      </c>
      <c r="B3344" s="28" t="s">
        <v>3395</v>
      </c>
      <c r="C3344" s="28" t="s">
        <v>442</v>
      </c>
      <c r="D3344" s="28">
        <v>3506706</v>
      </c>
      <c r="E3344" s="28" t="s">
        <v>3468</v>
      </c>
    </row>
    <row r="3345" spans="1:5" x14ac:dyDescent="0.35">
      <c r="A3345" s="28">
        <v>35</v>
      </c>
      <c r="B3345" s="28" t="s">
        <v>3395</v>
      </c>
      <c r="C3345" s="28" t="s">
        <v>442</v>
      </c>
      <c r="D3345" s="28">
        <v>3506805</v>
      </c>
      <c r="E3345" s="28" t="s">
        <v>199</v>
      </c>
    </row>
    <row r="3346" spans="1:5" x14ac:dyDescent="0.35">
      <c r="A3346" s="28">
        <v>35</v>
      </c>
      <c r="B3346" s="28" t="s">
        <v>3395</v>
      </c>
      <c r="C3346" s="28" t="s">
        <v>442</v>
      </c>
      <c r="D3346" s="28">
        <v>3506904</v>
      </c>
      <c r="E3346" s="28" t="s">
        <v>3469</v>
      </c>
    </row>
    <row r="3347" spans="1:5" x14ac:dyDescent="0.35">
      <c r="A3347" s="28">
        <v>35</v>
      </c>
      <c r="B3347" s="28" t="s">
        <v>3395</v>
      </c>
      <c r="C3347" s="28" t="s">
        <v>442</v>
      </c>
      <c r="D3347" s="28">
        <v>3507001</v>
      </c>
      <c r="E3347" s="28" t="s">
        <v>3470</v>
      </c>
    </row>
    <row r="3348" spans="1:5" x14ac:dyDescent="0.35">
      <c r="A3348" s="28">
        <v>35</v>
      </c>
      <c r="B3348" s="28" t="s">
        <v>3395</v>
      </c>
      <c r="C3348" s="28" t="s">
        <v>442</v>
      </c>
      <c r="D3348" s="28">
        <v>3507100</v>
      </c>
      <c r="E3348" s="28" t="s">
        <v>3471</v>
      </c>
    </row>
    <row r="3349" spans="1:5" x14ac:dyDescent="0.35">
      <c r="A3349" s="28">
        <v>35</v>
      </c>
      <c r="B3349" s="28" t="s">
        <v>3395</v>
      </c>
      <c r="C3349" s="28" t="s">
        <v>442</v>
      </c>
      <c r="D3349" s="28">
        <v>3507159</v>
      </c>
      <c r="E3349" s="28" t="s">
        <v>3472</v>
      </c>
    </row>
    <row r="3350" spans="1:5" x14ac:dyDescent="0.35">
      <c r="A3350" s="28">
        <v>35</v>
      </c>
      <c r="B3350" s="28" t="s">
        <v>3395</v>
      </c>
      <c r="C3350" s="28" t="s">
        <v>442</v>
      </c>
      <c r="D3350" s="28">
        <v>3507209</v>
      </c>
      <c r="E3350" s="28" t="s">
        <v>3473</v>
      </c>
    </row>
    <row r="3351" spans="1:5" x14ac:dyDescent="0.35">
      <c r="A3351" s="28">
        <v>35</v>
      </c>
      <c r="B3351" s="28" t="s">
        <v>3395</v>
      </c>
      <c r="C3351" s="28" t="s">
        <v>442</v>
      </c>
      <c r="D3351" s="28">
        <v>3507308</v>
      </c>
      <c r="E3351" s="28" t="s">
        <v>3474</v>
      </c>
    </row>
    <row r="3352" spans="1:5" x14ac:dyDescent="0.35">
      <c r="A3352" s="28">
        <v>35</v>
      </c>
      <c r="B3352" s="28" t="s">
        <v>3395</v>
      </c>
      <c r="C3352" s="28" t="s">
        <v>442</v>
      </c>
      <c r="D3352" s="28">
        <v>3507407</v>
      </c>
      <c r="E3352" s="28" t="s">
        <v>1500</v>
      </c>
    </row>
    <row r="3353" spans="1:5" x14ac:dyDescent="0.35">
      <c r="A3353" s="28">
        <v>35</v>
      </c>
      <c r="B3353" s="28" t="s">
        <v>3395</v>
      </c>
      <c r="C3353" s="28" t="s">
        <v>442</v>
      </c>
      <c r="D3353" s="28">
        <v>3507456</v>
      </c>
      <c r="E3353" s="28" t="s">
        <v>3475</v>
      </c>
    </row>
    <row r="3354" spans="1:5" x14ac:dyDescent="0.35">
      <c r="A3354" s="28">
        <v>35</v>
      </c>
      <c r="B3354" s="28" t="s">
        <v>3395</v>
      </c>
      <c r="C3354" s="28" t="s">
        <v>442</v>
      </c>
      <c r="D3354" s="28">
        <v>3507506</v>
      </c>
      <c r="E3354" s="28" t="s">
        <v>3476</v>
      </c>
    </row>
    <row r="3355" spans="1:5" x14ac:dyDescent="0.35">
      <c r="A3355" s="28">
        <v>35</v>
      </c>
      <c r="B3355" s="28" t="s">
        <v>3395</v>
      </c>
      <c r="C3355" s="28" t="s">
        <v>442</v>
      </c>
      <c r="D3355" s="28">
        <v>3507605</v>
      </c>
      <c r="E3355" s="28" t="s">
        <v>3477</v>
      </c>
    </row>
    <row r="3356" spans="1:5" x14ac:dyDescent="0.35">
      <c r="A3356" s="28">
        <v>35</v>
      </c>
      <c r="B3356" s="28" t="s">
        <v>3395</v>
      </c>
      <c r="C3356" s="28" t="s">
        <v>442</v>
      </c>
      <c r="D3356" s="28">
        <v>3507704</v>
      </c>
      <c r="E3356" s="28" t="s">
        <v>3478</v>
      </c>
    </row>
    <row r="3357" spans="1:5" x14ac:dyDescent="0.35">
      <c r="A3357" s="28">
        <v>35</v>
      </c>
      <c r="B3357" s="28" t="s">
        <v>3395</v>
      </c>
      <c r="C3357" s="28" t="s">
        <v>442</v>
      </c>
      <c r="D3357" s="28">
        <v>3507753</v>
      </c>
      <c r="E3357" s="28" t="s">
        <v>3479</v>
      </c>
    </row>
    <row r="3358" spans="1:5" x14ac:dyDescent="0.35">
      <c r="A3358" s="28">
        <v>35</v>
      </c>
      <c r="B3358" s="28" t="s">
        <v>3395</v>
      </c>
      <c r="C3358" s="28" t="s">
        <v>442</v>
      </c>
      <c r="D3358" s="28">
        <v>3507803</v>
      </c>
      <c r="E3358" s="28" t="s">
        <v>3480</v>
      </c>
    </row>
    <row r="3359" spans="1:5" x14ac:dyDescent="0.35">
      <c r="A3359" s="28">
        <v>35</v>
      </c>
      <c r="B3359" s="28" t="s">
        <v>3395</v>
      </c>
      <c r="C3359" s="28" t="s">
        <v>442</v>
      </c>
      <c r="D3359" s="28">
        <v>3507902</v>
      </c>
      <c r="E3359" s="28" t="s">
        <v>3481</v>
      </c>
    </row>
    <row r="3360" spans="1:5" x14ac:dyDescent="0.35">
      <c r="A3360" s="28">
        <v>35</v>
      </c>
      <c r="B3360" s="28" t="s">
        <v>3395</v>
      </c>
      <c r="C3360" s="28" t="s">
        <v>442</v>
      </c>
      <c r="D3360" s="28">
        <v>3508009</v>
      </c>
      <c r="E3360" s="28" t="s">
        <v>3482</v>
      </c>
    </row>
    <row r="3361" spans="1:5" x14ac:dyDescent="0.35">
      <c r="A3361" s="28">
        <v>35</v>
      </c>
      <c r="B3361" s="28" t="s">
        <v>3395</v>
      </c>
      <c r="C3361" s="28" t="s">
        <v>442</v>
      </c>
      <c r="D3361" s="28">
        <v>3508108</v>
      </c>
      <c r="E3361" s="28" t="s">
        <v>3483</v>
      </c>
    </row>
    <row r="3362" spans="1:5" x14ac:dyDescent="0.35">
      <c r="A3362" s="28">
        <v>35</v>
      </c>
      <c r="B3362" s="28" t="s">
        <v>3395</v>
      </c>
      <c r="C3362" s="28" t="s">
        <v>442</v>
      </c>
      <c r="D3362" s="28">
        <v>3508207</v>
      </c>
      <c r="E3362" s="28" t="s">
        <v>3484</v>
      </c>
    </row>
    <row r="3363" spans="1:5" x14ac:dyDescent="0.35">
      <c r="A3363" s="28">
        <v>35</v>
      </c>
      <c r="B3363" s="28" t="s">
        <v>3395</v>
      </c>
      <c r="C3363" s="28" t="s">
        <v>442</v>
      </c>
      <c r="D3363" s="28">
        <v>3508306</v>
      </c>
      <c r="E3363" s="28" t="s">
        <v>3485</v>
      </c>
    </row>
    <row r="3364" spans="1:5" x14ac:dyDescent="0.35">
      <c r="A3364" s="28">
        <v>35</v>
      </c>
      <c r="B3364" s="28" t="s">
        <v>3395</v>
      </c>
      <c r="C3364" s="28" t="s">
        <v>442</v>
      </c>
      <c r="D3364" s="28">
        <v>3508405</v>
      </c>
      <c r="E3364" s="28" t="s">
        <v>3486</v>
      </c>
    </row>
    <row r="3365" spans="1:5" x14ac:dyDescent="0.35">
      <c r="A3365" s="28">
        <v>35</v>
      </c>
      <c r="B3365" s="28" t="s">
        <v>3395</v>
      </c>
      <c r="C3365" s="28" t="s">
        <v>442</v>
      </c>
      <c r="D3365" s="28">
        <v>3508504</v>
      </c>
      <c r="E3365" s="28" t="s">
        <v>3487</v>
      </c>
    </row>
    <row r="3366" spans="1:5" x14ac:dyDescent="0.35">
      <c r="A3366" s="28">
        <v>35</v>
      </c>
      <c r="B3366" s="28" t="s">
        <v>3395</v>
      </c>
      <c r="C3366" s="28" t="s">
        <v>442</v>
      </c>
      <c r="D3366" s="28">
        <v>3508603</v>
      </c>
      <c r="E3366" s="28" t="s">
        <v>3488</v>
      </c>
    </row>
    <row r="3367" spans="1:5" x14ac:dyDescent="0.35">
      <c r="A3367" s="28">
        <v>35</v>
      </c>
      <c r="B3367" s="28" t="s">
        <v>3395</v>
      </c>
      <c r="C3367" s="28" t="s">
        <v>442</v>
      </c>
      <c r="D3367" s="28">
        <v>3508702</v>
      </c>
      <c r="E3367" s="28" t="s">
        <v>3489</v>
      </c>
    </row>
    <row r="3368" spans="1:5" x14ac:dyDescent="0.35">
      <c r="A3368" s="28">
        <v>35</v>
      </c>
      <c r="B3368" s="28" t="s">
        <v>3395</v>
      </c>
      <c r="C3368" s="28" t="s">
        <v>442</v>
      </c>
      <c r="D3368" s="28">
        <v>3508801</v>
      </c>
      <c r="E3368" s="28" t="s">
        <v>3490</v>
      </c>
    </row>
    <row r="3369" spans="1:5" x14ac:dyDescent="0.35">
      <c r="A3369" s="28">
        <v>35</v>
      </c>
      <c r="B3369" s="28" t="s">
        <v>3395</v>
      </c>
      <c r="C3369" s="28" t="s">
        <v>442</v>
      </c>
      <c r="D3369" s="28">
        <v>3508900</v>
      </c>
      <c r="E3369" s="28" t="s">
        <v>3491</v>
      </c>
    </row>
    <row r="3370" spans="1:5" x14ac:dyDescent="0.35">
      <c r="A3370" s="28">
        <v>35</v>
      </c>
      <c r="B3370" s="28" t="s">
        <v>3395</v>
      </c>
      <c r="C3370" s="28" t="s">
        <v>442</v>
      </c>
      <c r="D3370" s="28">
        <v>3509007</v>
      </c>
      <c r="E3370" s="28" t="s">
        <v>3492</v>
      </c>
    </row>
    <row r="3371" spans="1:5" x14ac:dyDescent="0.35">
      <c r="A3371" s="28">
        <v>35</v>
      </c>
      <c r="B3371" s="28" t="s">
        <v>3395</v>
      </c>
      <c r="C3371" s="28" t="s">
        <v>442</v>
      </c>
      <c r="D3371" s="28">
        <v>3509106</v>
      </c>
      <c r="E3371" s="28" t="s">
        <v>3493</v>
      </c>
    </row>
    <row r="3372" spans="1:5" x14ac:dyDescent="0.35">
      <c r="A3372" s="28">
        <v>35</v>
      </c>
      <c r="B3372" s="28" t="s">
        <v>3395</v>
      </c>
      <c r="C3372" s="28" t="s">
        <v>442</v>
      </c>
      <c r="D3372" s="28">
        <v>3509205</v>
      </c>
      <c r="E3372" s="28" t="s">
        <v>3494</v>
      </c>
    </row>
    <row r="3373" spans="1:5" x14ac:dyDescent="0.35">
      <c r="A3373" s="28">
        <v>35</v>
      </c>
      <c r="B3373" s="28" t="s">
        <v>3395</v>
      </c>
      <c r="C3373" s="28" t="s">
        <v>442</v>
      </c>
      <c r="D3373" s="28">
        <v>3509254</v>
      </c>
      <c r="E3373" s="28" t="s">
        <v>3495</v>
      </c>
    </row>
    <row r="3374" spans="1:5" x14ac:dyDescent="0.35">
      <c r="A3374" s="28">
        <v>35</v>
      </c>
      <c r="B3374" s="28" t="s">
        <v>3395</v>
      </c>
      <c r="C3374" s="28" t="s">
        <v>442</v>
      </c>
      <c r="D3374" s="28">
        <v>3509304</v>
      </c>
      <c r="E3374" s="28" t="s">
        <v>3496</v>
      </c>
    </row>
    <row r="3375" spans="1:5" x14ac:dyDescent="0.35">
      <c r="A3375" s="28">
        <v>35</v>
      </c>
      <c r="B3375" s="28" t="s">
        <v>3395</v>
      </c>
      <c r="C3375" s="28" t="s">
        <v>442</v>
      </c>
      <c r="D3375" s="28">
        <v>3509403</v>
      </c>
      <c r="E3375" s="28" t="s">
        <v>3497</v>
      </c>
    </row>
    <row r="3376" spans="1:5" x14ac:dyDescent="0.35">
      <c r="A3376" s="28">
        <v>35</v>
      </c>
      <c r="B3376" s="28" t="s">
        <v>3395</v>
      </c>
      <c r="C3376" s="28" t="s">
        <v>442</v>
      </c>
      <c r="D3376" s="28">
        <v>3509452</v>
      </c>
      <c r="E3376" s="28" t="s">
        <v>3498</v>
      </c>
    </row>
    <row r="3377" spans="1:5" x14ac:dyDescent="0.35">
      <c r="A3377" s="28">
        <v>35</v>
      </c>
      <c r="B3377" s="28" t="s">
        <v>3395</v>
      </c>
      <c r="C3377" s="28" t="s">
        <v>442</v>
      </c>
      <c r="D3377" s="28">
        <v>3509502</v>
      </c>
      <c r="E3377" s="28" t="s">
        <v>3499</v>
      </c>
    </row>
    <row r="3378" spans="1:5" x14ac:dyDescent="0.35">
      <c r="A3378" s="28">
        <v>35</v>
      </c>
      <c r="B3378" s="28" t="s">
        <v>3395</v>
      </c>
      <c r="C3378" s="28" t="s">
        <v>442</v>
      </c>
      <c r="D3378" s="28">
        <v>3509601</v>
      </c>
      <c r="E3378" s="28" t="s">
        <v>3500</v>
      </c>
    </row>
    <row r="3379" spans="1:5" x14ac:dyDescent="0.35">
      <c r="A3379" s="28">
        <v>35</v>
      </c>
      <c r="B3379" s="28" t="s">
        <v>3395</v>
      </c>
      <c r="C3379" s="28" t="s">
        <v>442</v>
      </c>
      <c r="D3379" s="28">
        <v>3509700</v>
      </c>
      <c r="E3379" s="28" t="s">
        <v>3501</v>
      </c>
    </row>
    <row r="3380" spans="1:5" x14ac:dyDescent="0.35">
      <c r="A3380" s="28">
        <v>35</v>
      </c>
      <c r="B3380" s="28" t="s">
        <v>3395</v>
      </c>
      <c r="C3380" s="28" t="s">
        <v>442</v>
      </c>
      <c r="D3380" s="28">
        <v>3509809</v>
      </c>
      <c r="E3380" s="28" t="s">
        <v>3502</v>
      </c>
    </row>
    <row r="3381" spans="1:5" x14ac:dyDescent="0.35">
      <c r="A3381" s="28">
        <v>35</v>
      </c>
      <c r="B3381" s="28" t="s">
        <v>3395</v>
      </c>
      <c r="C3381" s="28" t="s">
        <v>442</v>
      </c>
      <c r="D3381" s="28">
        <v>3509908</v>
      </c>
      <c r="E3381" s="28" t="s">
        <v>3503</v>
      </c>
    </row>
    <row r="3382" spans="1:5" x14ac:dyDescent="0.35">
      <c r="A3382" s="28">
        <v>35</v>
      </c>
      <c r="B3382" s="28" t="s">
        <v>3395</v>
      </c>
      <c r="C3382" s="28" t="s">
        <v>442</v>
      </c>
      <c r="D3382" s="28">
        <v>3509957</v>
      </c>
      <c r="E3382" s="28" t="s">
        <v>3504</v>
      </c>
    </row>
    <row r="3383" spans="1:5" x14ac:dyDescent="0.35">
      <c r="A3383" s="28">
        <v>35</v>
      </c>
      <c r="B3383" s="28" t="s">
        <v>3395</v>
      </c>
      <c r="C3383" s="28" t="s">
        <v>442</v>
      </c>
      <c r="D3383" s="28">
        <v>3510005</v>
      </c>
      <c r="E3383" s="28" t="s">
        <v>3505</v>
      </c>
    </row>
    <row r="3384" spans="1:5" x14ac:dyDescent="0.35">
      <c r="A3384" s="28">
        <v>35</v>
      </c>
      <c r="B3384" s="28" t="s">
        <v>3395</v>
      </c>
      <c r="C3384" s="28" t="s">
        <v>442</v>
      </c>
      <c r="D3384" s="28">
        <v>3510104</v>
      </c>
      <c r="E3384" s="28" t="s">
        <v>3506</v>
      </c>
    </row>
    <row r="3385" spans="1:5" x14ac:dyDescent="0.35">
      <c r="A3385" s="28">
        <v>35</v>
      </c>
      <c r="B3385" s="28" t="s">
        <v>3395</v>
      </c>
      <c r="C3385" s="28" t="s">
        <v>442</v>
      </c>
      <c r="D3385" s="28">
        <v>3510153</v>
      </c>
      <c r="E3385" s="28" t="s">
        <v>3507</v>
      </c>
    </row>
    <row r="3386" spans="1:5" x14ac:dyDescent="0.35">
      <c r="A3386" s="28">
        <v>35</v>
      </c>
      <c r="B3386" s="28" t="s">
        <v>3395</v>
      </c>
      <c r="C3386" s="28" t="s">
        <v>442</v>
      </c>
      <c r="D3386" s="28">
        <v>3510203</v>
      </c>
      <c r="E3386" s="28" t="s">
        <v>3508</v>
      </c>
    </row>
    <row r="3387" spans="1:5" x14ac:dyDescent="0.35">
      <c r="A3387" s="28">
        <v>35</v>
      </c>
      <c r="B3387" s="28" t="s">
        <v>3395</v>
      </c>
      <c r="C3387" s="28" t="s">
        <v>442</v>
      </c>
      <c r="D3387" s="28">
        <v>3510302</v>
      </c>
      <c r="E3387" s="28" t="s">
        <v>3509</v>
      </c>
    </row>
    <row r="3388" spans="1:5" x14ac:dyDescent="0.35">
      <c r="A3388" s="28">
        <v>35</v>
      </c>
      <c r="B3388" s="28" t="s">
        <v>3395</v>
      </c>
      <c r="C3388" s="28" t="s">
        <v>442</v>
      </c>
      <c r="D3388" s="28">
        <v>3510401</v>
      </c>
      <c r="E3388" s="28" t="s">
        <v>3510</v>
      </c>
    </row>
    <row r="3389" spans="1:5" x14ac:dyDescent="0.35">
      <c r="A3389" s="28">
        <v>35</v>
      </c>
      <c r="B3389" s="28" t="s">
        <v>3395</v>
      </c>
      <c r="C3389" s="28" t="s">
        <v>442</v>
      </c>
      <c r="D3389" s="28">
        <v>3510500</v>
      </c>
      <c r="E3389" s="28" t="s">
        <v>3511</v>
      </c>
    </row>
    <row r="3390" spans="1:5" x14ac:dyDescent="0.35">
      <c r="A3390" s="28">
        <v>35</v>
      </c>
      <c r="B3390" s="28" t="s">
        <v>3395</v>
      </c>
      <c r="C3390" s="28" t="s">
        <v>442</v>
      </c>
      <c r="D3390" s="28">
        <v>3510609</v>
      </c>
      <c r="E3390" s="28" t="s">
        <v>3512</v>
      </c>
    </row>
    <row r="3391" spans="1:5" x14ac:dyDescent="0.35">
      <c r="A3391" s="28">
        <v>35</v>
      </c>
      <c r="B3391" s="28" t="s">
        <v>3395</v>
      </c>
      <c r="C3391" s="28" t="s">
        <v>442</v>
      </c>
      <c r="D3391" s="28">
        <v>3510708</v>
      </c>
      <c r="E3391" s="28" t="s">
        <v>3513</v>
      </c>
    </row>
    <row r="3392" spans="1:5" x14ac:dyDescent="0.35">
      <c r="A3392" s="28">
        <v>35</v>
      </c>
      <c r="B3392" s="28" t="s">
        <v>3395</v>
      </c>
      <c r="C3392" s="28" t="s">
        <v>442</v>
      </c>
      <c r="D3392" s="28">
        <v>3510807</v>
      </c>
      <c r="E3392" s="28" t="s">
        <v>3514</v>
      </c>
    </row>
    <row r="3393" spans="1:5" x14ac:dyDescent="0.35">
      <c r="A3393" s="28">
        <v>35</v>
      </c>
      <c r="B3393" s="28" t="s">
        <v>3395</v>
      </c>
      <c r="C3393" s="28" t="s">
        <v>442</v>
      </c>
      <c r="D3393" s="28">
        <v>3510906</v>
      </c>
      <c r="E3393" s="28" t="s">
        <v>3515</v>
      </c>
    </row>
    <row r="3394" spans="1:5" x14ac:dyDescent="0.35">
      <c r="A3394" s="28">
        <v>35</v>
      </c>
      <c r="B3394" s="28" t="s">
        <v>3395</v>
      </c>
      <c r="C3394" s="28" t="s">
        <v>442</v>
      </c>
      <c r="D3394" s="28">
        <v>3511003</v>
      </c>
      <c r="E3394" s="28" t="s">
        <v>3516</v>
      </c>
    </row>
    <row r="3395" spans="1:5" x14ac:dyDescent="0.35">
      <c r="A3395" s="28">
        <v>35</v>
      </c>
      <c r="B3395" s="28" t="s">
        <v>3395</v>
      </c>
      <c r="C3395" s="28" t="s">
        <v>442</v>
      </c>
      <c r="D3395" s="28">
        <v>3511102</v>
      </c>
      <c r="E3395" s="28" t="s">
        <v>3517</v>
      </c>
    </row>
    <row r="3396" spans="1:5" x14ac:dyDescent="0.35">
      <c r="A3396" s="28">
        <v>35</v>
      </c>
      <c r="B3396" s="28" t="s">
        <v>3395</v>
      </c>
      <c r="C3396" s="28" t="s">
        <v>442</v>
      </c>
      <c r="D3396" s="28">
        <v>3511201</v>
      </c>
      <c r="E3396" s="28" t="s">
        <v>3518</v>
      </c>
    </row>
    <row r="3397" spans="1:5" x14ac:dyDescent="0.35">
      <c r="A3397" s="28">
        <v>35</v>
      </c>
      <c r="B3397" s="28" t="s">
        <v>3395</v>
      </c>
      <c r="C3397" s="28" t="s">
        <v>442</v>
      </c>
      <c r="D3397" s="28">
        <v>3511300</v>
      </c>
      <c r="E3397" s="28" t="s">
        <v>957</v>
      </c>
    </row>
    <row r="3398" spans="1:5" x14ac:dyDescent="0.35">
      <c r="A3398" s="28">
        <v>35</v>
      </c>
      <c r="B3398" s="28" t="s">
        <v>3395</v>
      </c>
      <c r="C3398" s="28" t="s">
        <v>442</v>
      </c>
      <c r="D3398" s="28">
        <v>3511409</v>
      </c>
      <c r="E3398" s="28" t="s">
        <v>3519</v>
      </c>
    </row>
    <row r="3399" spans="1:5" x14ac:dyDescent="0.35">
      <c r="A3399" s="28">
        <v>35</v>
      </c>
      <c r="B3399" s="28" t="s">
        <v>3395</v>
      </c>
      <c r="C3399" s="28" t="s">
        <v>442</v>
      </c>
      <c r="D3399" s="28">
        <v>3511508</v>
      </c>
      <c r="E3399" s="28" t="s">
        <v>3520</v>
      </c>
    </row>
    <row r="3400" spans="1:5" x14ac:dyDescent="0.35">
      <c r="A3400" s="28">
        <v>35</v>
      </c>
      <c r="B3400" s="28" t="s">
        <v>3395</v>
      </c>
      <c r="C3400" s="28" t="s">
        <v>442</v>
      </c>
      <c r="D3400" s="28">
        <v>3511607</v>
      </c>
      <c r="E3400" s="28" t="s">
        <v>3521</v>
      </c>
    </row>
    <row r="3401" spans="1:5" x14ac:dyDescent="0.35">
      <c r="A3401" s="28">
        <v>35</v>
      </c>
      <c r="B3401" s="28" t="s">
        <v>3395</v>
      </c>
      <c r="C3401" s="28" t="s">
        <v>442</v>
      </c>
      <c r="D3401" s="28">
        <v>3511706</v>
      </c>
      <c r="E3401" s="28" t="s">
        <v>3522</v>
      </c>
    </row>
    <row r="3402" spans="1:5" x14ac:dyDescent="0.35">
      <c r="A3402" s="28">
        <v>35</v>
      </c>
      <c r="B3402" s="28" t="s">
        <v>3395</v>
      </c>
      <c r="C3402" s="28" t="s">
        <v>442</v>
      </c>
      <c r="D3402" s="28">
        <v>3511904</v>
      </c>
      <c r="E3402" s="28" t="s">
        <v>3523</v>
      </c>
    </row>
    <row r="3403" spans="1:5" x14ac:dyDescent="0.35">
      <c r="A3403" s="28">
        <v>35</v>
      </c>
      <c r="B3403" s="28" t="s">
        <v>3395</v>
      </c>
      <c r="C3403" s="28" t="s">
        <v>442</v>
      </c>
      <c r="D3403" s="28">
        <v>3512001</v>
      </c>
      <c r="E3403" s="28" t="s">
        <v>3524</v>
      </c>
    </row>
    <row r="3404" spans="1:5" x14ac:dyDescent="0.35">
      <c r="A3404" s="28">
        <v>35</v>
      </c>
      <c r="B3404" s="28" t="s">
        <v>3395</v>
      </c>
      <c r="C3404" s="28" t="s">
        <v>442</v>
      </c>
      <c r="D3404" s="28">
        <v>3512100</v>
      </c>
      <c r="E3404" s="28" t="s">
        <v>3525</v>
      </c>
    </row>
    <row r="3405" spans="1:5" x14ac:dyDescent="0.35">
      <c r="A3405" s="28">
        <v>35</v>
      </c>
      <c r="B3405" s="28" t="s">
        <v>3395</v>
      </c>
      <c r="C3405" s="28" t="s">
        <v>442</v>
      </c>
      <c r="D3405" s="28">
        <v>3512209</v>
      </c>
      <c r="E3405" s="28" t="s">
        <v>3526</v>
      </c>
    </row>
    <row r="3406" spans="1:5" x14ac:dyDescent="0.35">
      <c r="A3406" s="28">
        <v>35</v>
      </c>
      <c r="B3406" s="28" t="s">
        <v>3395</v>
      </c>
      <c r="C3406" s="28" t="s">
        <v>442</v>
      </c>
      <c r="D3406" s="28">
        <v>3512308</v>
      </c>
      <c r="E3406" s="28" t="s">
        <v>3527</v>
      </c>
    </row>
    <row r="3407" spans="1:5" x14ac:dyDescent="0.35">
      <c r="A3407" s="28">
        <v>35</v>
      </c>
      <c r="B3407" s="28" t="s">
        <v>3395</v>
      </c>
      <c r="C3407" s="28" t="s">
        <v>442</v>
      </c>
      <c r="D3407" s="28">
        <v>3512407</v>
      </c>
      <c r="E3407" s="28" t="s">
        <v>3528</v>
      </c>
    </row>
    <row r="3408" spans="1:5" x14ac:dyDescent="0.35">
      <c r="A3408" s="28">
        <v>35</v>
      </c>
      <c r="B3408" s="28" t="s">
        <v>3395</v>
      </c>
      <c r="C3408" s="28" t="s">
        <v>442</v>
      </c>
      <c r="D3408" s="28">
        <v>3512506</v>
      </c>
      <c r="E3408" s="28" t="s">
        <v>3529</v>
      </c>
    </row>
    <row r="3409" spans="1:5" x14ac:dyDescent="0.35">
      <c r="A3409" s="28">
        <v>35</v>
      </c>
      <c r="B3409" s="28" t="s">
        <v>3395</v>
      </c>
      <c r="C3409" s="28" t="s">
        <v>442</v>
      </c>
      <c r="D3409" s="28">
        <v>3512605</v>
      </c>
      <c r="E3409" s="28" t="s">
        <v>3530</v>
      </c>
    </row>
    <row r="3410" spans="1:5" x14ac:dyDescent="0.35">
      <c r="A3410" s="28">
        <v>35</v>
      </c>
      <c r="B3410" s="28" t="s">
        <v>3395</v>
      </c>
      <c r="C3410" s="28" t="s">
        <v>442</v>
      </c>
      <c r="D3410" s="28">
        <v>3512704</v>
      </c>
      <c r="E3410" s="28" t="s">
        <v>3531</v>
      </c>
    </row>
    <row r="3411" spans="1:5" x14ac:dyDescent="0.35">
      <c r="A3411" s="28">
        <v>35</v>
      </c>
      <c r="B3411" s="28" t="s">
        <v>3395</v>
      </c>
      <c r="C3411" s="28" t="s">
        <v>442</v>
      </c>
      <c r="D3411" s="28">
        <v>3512803</v>
      </c>
      <c r="E3411" s="28" t="s">
        <v>3532</v>
      </c>
    </row>
    <row r="3412" spans="1:5" x14ac:dyDescent="0.35">
      <c r="A3412" s="28">
        <v>35</v>
      </c>
      <c r="B3412" s="28" t="s">
        <v>3395</v>
      </c>
      <c r="C3412" s="28" t="s">
        <v>442</v>
      </c>
      <c r="D3412" s="28">
        <v>3512902</v>
      </c>
      <c r="E3412" s="28" t="s">
        <v>3533</v>
      </c>
    </row>
    <row r="3413" spans="1:5" x14ac:dyDescent="0.35">
      <c r="A3413" s="28">
        <v>35</v>
      </c>
      <c r="B3413" s="28" t="s">
        <v>3395</v>
      </c>
      <c r="C3413" s="28" t="s">
        <v>442</v>
      </c>
      <c r="D3413" s="28">
        <v>3513009</v>
      </c>
      <c r="E3413" s="28" t="s">
        <v>3534</v>
      </c>
    </row>
    <row r="3414" spans="1:5" x14ac:dyDescent="0.35">
      <c r="A3414" s="28">
        <v>35</v>
      </c>
      <c r="B3414" s="28" t="s">
        <v>3395</v>
      </c>
      <c r="C3414" s="28" t="s">
        <v>442</v>
      </c>
      <c r="D3414" s="28">
        <v>3513108</v>
      </c>
      <c r="E3414" s="28" t="s">
        <v>3535</v>
      </c>
    </row>
    <row r="3415" spans="1:5" x14ac:dyDescent="0.35">
      <c r="A3415" s="28">
        <v>35</v>
      </c>
      <c r="B3415" s="28" t="s">
        <v>3395</v>
      </c>
      <c r="C3415" s="28" t="s">
        <v>442</v>
      </c>
      <c r="D3415" s="28">
        <v>3513207</v>
      </c>
      <c r="E3415" s="28" t="s">
        <v>3536</v>
      </c>
    </row>
    <row r="3416" spans="1:5" x14ac:dyDescent="0.35">
      <c r="A3416" s="28">
        <v>35</v>
      </c>
      <c r="B3416" s="28" t="s">
        <v>3395</v>
      </c>
      <c r="C3416" s="28" t="s">
        <v>442</v>
      </c>
      <c r="D3416" s="28">
        <v>3513306</v>
      </c>
      <c r="E3416" s="28" t="s">
        <v>3537</v>
      </c>
    </row>
    <row r="3417" spans="1:5" x14ac:dyDescent="0.35">
      <c r="A3417" s="28">
        <v>35</v>
      </c>
      <c r="B3417" s="28" t="s">
        <v>3395</v>
      </c>
      <c r="C3417" s="28" t="s">
        <v>442</v>
      </c>
      <c r="D3417" s="28">
        <v>3513405</v>
      </c>
      <c r="E3417" s="28" t="s">
        <v>3538</v>
      </c>
    </row>
    <row r="3418" spans="1:5" x14ac:dyDescent="0.35">
      <c r="A3418" s="28">
        <v>35</v>
      </c>
      <c r="B3418" s="28" t="s">
        <v>3395</v>
      </c>
      <c r="C3418" s="28" t="s">
        <v>442</v>
      </c>
      <c r="D3418" s="28">
        <v>3513504</v>
      </c>
      <c r="E3418" s="28" t="s">
        <v>3539</v>
      </c>
    </row>
    <row r="3419" spans="1:5" x14ac:dyDescent="0.35">
      <c r="A3419" s="28">
        <v>35</v>
      </c>
      <c r="B3419" s="28" t="s">
        <v>3395</v>
      </c>
      <c r="C3419" s="28" t="s">
        <v>442</v>
      </c>
      <c r="D3419" s="28">
        <v>3513603</v>
      </c>
      <c r="E3419" s="28" t="s">
        <v>3540</v>
      </c>
    </row>
    <row r="3420" spans="1:5" x14ac:dyDescent="0.35">
      <c r="A3420" s="28">
        <v>35</v>
      </c>
      <c r="B3420" s="28" t="s">
        <v>3395</v>
      </c>
      <c r="C3420" s="28" t="s">
        <v>442</v>
      </c>
      <c r="D3420" s="28">
        <v>3513702</v>
      </c>
      <c r="E3420" s="28" t="s">
        <v>3541</v>
      </c>
    </row>
    <row r="3421" spans="1:5" x14ac:dyDescent="0.35">
      <c r="A3421" s="28">
        <v>35</v>
      </c>
      <c r="B3421" s="28" t="s">
        <v>3395</v>
      </c>
      <c r="C3421" s="28" t="s">
        <v>442</v>
      </c>
      <c r="D3421" s="28">
        <v>3513801</v>
      </c>
      <c r="E3421" s="28" t="s">
        <v>3542</v>
      </c>
    </row>
    <row r="3422" spans="1:5" x14ac:dyDescent="0.35">
      <c r="A3422" s="28">
        <v>35</v>
      </c>
      <c r="B3422" s="28" t="s">
        <v>3395</v>
      </c>
      <c r="C3422" s="28" t="s">
        <v>442</v>
      </c>
      <c r="D3422" s="28">
        <v>3513850</v>
      </c>
      <c r="E3422" s="28" t="s">
        <v>3543</v>
      </c>
    </row>
    <row r="3423" spans="1:5" x14ac:dyDescent="0.35">
      <c r="A3423" s="28">
        <v>35</v>
      </c>
      <c r="B3423" s="28" t="s">
        <v>3395</v>
      </c>
      <c r="C3423" s="28" t="s">
        <v>442</v>
      </c>
      <c r="D3423" s="28">
        <v>3513900</v>
      </c>
      <c r="E3423" s="28" t="s">
        <v>3544</v>
      </c>
    </row>
    <row r="3424" spans="1:5" x14ac:dyDescent="0.35">
      <c r="A3424" s="28">
        <v>35</v>
      </c>
      <c r="B3424" s="28" t="s">
        <v>3395</v>
      </c>
      <c r="C3424" s="28" t="s">
        <v>442</v>
      </c>
      <c r="D3424" s="28">
        <v>3514007</v>
      </c>
      <c r="E3424" s="28" t="s">
        <v>3545</v>
      </c>
    </row>
    <row r="3425" spans="1:5" x14ac:dyDescent="0.35">
      <c r="A3425" s="28">
        <v>35</v>
      </c>
      <c r="B3425" s="28" t="s">
        <v>3395</v>
      </c>
      <c r="C3425" s="28" t="s">
        <v>442</v>
      </c>
      <c r="D3425" s="28">
        <v>3514106</v>
      </c>
      <c r="E3425" s="28" t="s">
        <v>3546</v>
      </c>
    </row>
    <row r="3426" spans="1:5" x14ac:dyDescent="0.35">
      <c r="A3426" s="28">
        <v>35</v>
      </c>
      <c r="B3426" s="28" t="s">
        <v>3395</v>
      </c>
      <c r="C3426" s="28" t="s">
        <v>442</v>
      </c>
      <c r="D3426" s="28">
        <v>3514205</v>
      </c>
      <c r="E3426" s="28" t="s">
        <v>3547</v>
      </c>
    </row>
    <row r="3427" spans="1:5" x14ac:dyDescent="0.35">
      <c r="A3427" s="28">
        <v>35</v>
      </c>
      <c r="B3427" s="28" t="s">
        <v>3395</v>
      </c>
      <c r="C3427" s="28" t="s">
        <v>442</v>
      </c>
      <c r="D3427" s="28">
        <v>3514304</v>
      </c>
      <c r="E3427" s="28" t="s">
        <v>3548</v>
      </c>
    </row>
    <row r="3428" spans="1:5" x14ac:dyDescent="0.35">
      <c r="A3428" s="28">
        <v>35</v>
      </c>
      <c r="B3428" s="28" t="s">
        <v>3395</v>
      </c>
      <c r="C3428" s="28" t="s">
        <v>442</v>
      </c>
      <c r="D3428" s="28">
        <v>3514403</v>
      </c>
      <c r="E3428" s="28" t="s">
        <v>3549</v>
      </c>
    </row>
    <row r="3429" spans="1:5" x14ac:dyDescent="0.35">
      <c r="A3429" s="28">
        <v>35</v>
      </c>
      <c r="B3429" s="28" t="s">
        <v>3395</v>
      </c>
      <c r="C3429" s="28" t="s">
        <v>442</v>
      </c>
      <c r="D3429" s="28">
        <v>3514502</v>
      </c>
      <c r="E3429" s="28" t="s">
        <v>3550</v>
      </c>
    </row>
    <row r="3430" spans="1:5" x14ac:dyDescent="0.35">
      <c r="A3430" s="28">
        <v>35</v>
      </c>
      <c r="B3430" s="28" t="s">
        <v>3395</v>
      </c>
      <c r="C3430" s="28" t="s">
        <v>442</v>
      </c>
      <c r="D3430" s="28">
        <v>3514601</v>
      </c>
      <c r="E3430" s="28" t="s">
        <v>3551</v>
      </c>
    </row>
    <row r="3431" spans="1:5" x14ac:dyDescent="0.35">
      <c r="A3431" s="28">
        <v>35</v>
      </c>
      <c r="B3431" s="28" t="s">
        <v>3395</v>
      </c>
      <c r="C3431" s="28" t="s">
        <v>442</v>
      </c>
      <c r="D3431" s="28">
        <v>3514700</v>
      </c>
      <c r="E3431" s="28" t="s">
        <v>3552</v>
      </c>
    </row>
    <row r="3432" spans="1:5" x14ac:dyDescent="0.35">
      <c r="A3432" s="28">
        <v>35</v>
      </c>
      <c r="B3432" s="28" t="s">
        <v>3395</v>
      </c>
      <c r="C3432" s="28" t="s">
        <v>442</v>
      </c>
      <c r="D3432" s="28">
        <v>3514809</v>
      </c>
      <c r="E3432" s="28" t="s">
        <v>3553</v>
      </c>
    </row>
    <row r="3433" spans="1:5" x14ac:dyDescent="0.35">
      <c r="A3433" s="28">
        <v>35</v>
      </c>
      <c r="B3433" s="28" t="s">
        <v>3395</v>
      </c>
      <c r="C3433" s="28" t="s">
        <v>442</v>
      </c>
      <c r="D3433" s="28">
        <v>3514908</v>
      </c>
      <c r="E3433" s="28" t="s">
        <v>3554</v>
      </c>
    </row>
    <row r="3434" spans="1:5" x14ac:dyDescent="0.35">
      <c r="A3434" s="28">
        <v>35</v>
      </c>
      <c r="B3434" s="28" t="s">
        <v>3395</v>
      </c>
      <c r="C3434" s="28" t="s">
        <v>442</v>
      </c>
      <c r="D3434" s="28">
        <v>3514924</v>
      </c>
      <c r="E3434" s="28" t="s">
        <v>3555</v>
      </c>
    </row>
    <row r="3435" spans="1:5" x14ac:dyDescent="0.35">
      <c r="A3435" s="28">
        <v>35</v>
      </c>
      <c r="B3435" s="28" t="s">
        <v>3395</v>
      </c>
      <c r="C3435" s="28" t="s">
        <v>442</v>
      </c>
      <c r="D3435" s="28">
        <v>3514957</v>
      </c>
      <c r="E3435" s="28" t="s">
        <v>3556</v>
      </c>
    </row>
    <row r="3436" spans="1:5" x14ac:dyDescent="0.35">
      <c r="A3436" s="28">
        <v>35</v>
      </c>
      <c r="B3436" s="28" t="s">
        <v>3395</v>
      </c>
      <c r="C3436" s="28" t="s">
        <v>442</v>
      </c>
      <c r="D3436" s="28">
        <v>3515004</v>
      </c>
      <c r="E3436" s="28" t="s">
        <v>3557</v>
      </c>
    </row>
    <row r="3437" spans="1:5" x14ac:dyDescent="0.35">
      <c r="A3437" s="28">
        <v>35</v>
      </c>
      <c r="B3437" s="28" t="s">
        <v>3395</v>
      </c>
      <c r="C3437" s="28" t="s">
        <v>442</v>
      </c>
      <c r="D3437" s="28">
        <v>3515103</v>
      </c>
      <c r="E3437" s="28" t="s">
        <v>3558</v>
      </c>
    </row>
    <row r="3438" spans="1:5" x14ac:dyDescent="0.35">
      <c r="A3438" s="28">
        <v>35</v>
      </c>
      <c r="B3438" s="28" t="s">
        <v>3395</v>
      </c>
      <c r="C3438" s="28" t="s">
        <v>442</v>
      </c>
      <c r="D3438" s="28">
        <v>3515129</v>
      </c>
      <c r="E3438" s="28" t="s">
        <v>3559</v>
      </c>
    </row>
    <row r="3439" spans="1:5" x14ac:dyDescent="0.35">
      <c r="A3439" s="28">
        <v>35</v>
      </c>
      <c r="B3439" s="28" t="s">
        <v>3395</v>
      </c>
      <c r="C3439" s="28" t="s">
        <v>442</v>
      </c>
      <c r="D3439" s="28">
        <v>3515152</v>
      </c>
      <c r="E3439" s="28" t="s">
        <v>3560</v>
      </c>
    </row>
    <row r="3440" spans="1:5" x14ac:dyDescent="0.35">
      <c r="A3440" s="28">
        <v>35</v>
      </c>
      <c r="B3440" s="28" t="s">
        <v>3395</v>
      </c>
      <c r="C3440" s="28" t="s">
        <v>442</v>
      </c>
      <c r="D3440" s="28">
        <v>3515186</v>
      </c>
      <c r="E3440" s="28" t="s">
        <v>3561</v>
      </c>
    </row>
    <row r="3441" spans="1:5" x14ac:dyDescent="0.35">
      <c r="A3441" s="28">
        <v>35</v>
      </c>
      <c r="B3441" s="28" t="s">
        <v>3395</v>
      </c>
      <c r="C3441" s="28" t="s">
        <v>442</v>
      </c>
      <c r="D3441" s="28">
        <v>3515194</v>
      </c>
      <c r="E3441" s="28" t="s">
        <v>3562</v>
      </c>
    </row>
    <row r="3442" spans="1:5" x14ac:dyDescent="0.35">
      <c r="A3442" s="28">
        <v>35</v>
      </c>
      <c r="B3442" s="28" t="s">
        <v>3395</v>
      </c>
      <c r="C3442" s="28" t="s">
        <v>442</v>
      </c>
      <c r="D3442" s="28">
        <v>3515202</v>
      </c>
      <c r="E3442" s="28" t="s">
        <v>3563</v>
      </c>
    </row>
    <row r="3443" spans="1:5" x14ac:dyDescent="0.35">
      <c r="A3443" s="28">
        <v>35</v>
      </c>
      <c r="B3443" s="28" t="s">
        <v>3395</v>
      </c>
      <c r="C3443" s="28" t="s">
        <v>442</v>
      </c>
      <c r="D3443" s="28">
        <v>3515301</v>
      </c>
      <c r="E3443" s="28" t="s">
        <v>3564</v>
      </c>
    </row>
    <row r="3444" spans="1:5" x14ac:dyDescent="0.35">
      <c r="A3444" s="28">
        <v>35</v>
      </c>
      <c r="B3444" s="28" t="s">
        <v>3395</v>
      </c>
      <c r="C3444" s="28" t="s">
        <v>442</v>
      </c>
      <c r="D3444" s="28">
        <v>3515350</v>
      </c>
      <c r="E3444" s="28" t="s">
        <v>3565</v>
      </c>
    </row>
    <row r="3445" spans="1:5" x14ac:dyDescent="0.35">
      <c r="A3445" s="28">
        <v>35</v>
      </c>
      <c r="B3445" s="28" t="s">
        <v>3395</v>
      </c>
      <c r="C3445" s="28" t="s">
        <v>442</v>
      </c>
      <c r="D3445" s="28">
        <v>3515400</v>
      </c>
      <c r="E3445" s="28" t="s">
        <v>3566</v>
      </c>
    </row>
    <row r="3446" spans="1:5" x14ac:dyDescent="0.35">
      <c r="A3446" s="28">
        <v>35</v>
      </c>
      <c r="B3446" s="28" t="s">
        <v>3395</v>
      </c>
      <c r="C3446" s="28" t="s">
        <v>442</v>
      </c>
      <c r="D3446" s="28">
        <v>3515509</v>
      </c>
      <c r="E3446" s="28" t="s">
        <v>3567</v>
      </c>
    </row>
    <row r="3447" spans="1:5" x14ac:dyDescent="0.35">
      <c r="A3447" s="28">
        <v>35</v>
      </c>
      <c r="B3447" s="28" t="s">
        <v>3395</v>
      </c>
      <c r="C3447" s="28" t="s">
        <v>442</v>
      </c>
      <c r="D3447" s="28">
        <v>3515608</v>
      </c>
      <c r="E3447" s="28" t="s">
        <v>3568</v>
      </c>
    </row>
    <row r="3448" spans="1:5" x14ac:dyDescent="0.35">
      <c r="A3448" s="28">
        <v>35</v>
      </c>
      <c r="B3448" s="28" t="s">
        <v>3395</v>
      </c>
      <c r="C3448" s="28" t="s">
        <v>442</v>
      </c>
      <c r="D3448" s="28">
        <v>3515657</v>
      </c>
      <c r="E3448" s="28" t="s">
        <v>3569</v>
      </c>
    </row>
    <row r="3449" spans="1:5" x14ac:dyDescent="0.35">
      <c r="A3449" s="28">
        <v>35</v>
      </c>
      <c r="B3449" s="28" t="s">
        <v>3395</v>
      </c>
      <c r="C3449" s="28" t="s">
        <v>442</v>
      </c>
      <c r="D3449" s="28">
        <v>3515707</v>
      </c>
      <c r="E3449" s="28" t="s">
        <v>3570</v>
      </c>
    </row>
    <row r="3450" spans="1:5" x14ac:dyDescent="0.35">
      <c r="A3450" s="28">
        <v>35</v>
      </c>
      <c r="B3450" s="28" t="s">
        <v>3395</v>
      </c>
      <c r="C3450" s="28" t="s">
        <v>442</v>
      </c>
      <c r="D3450" s="28">
        <v>3515806</v>
      </c>
      <c r="E3450" s="28" t="s">
        <v>3571</v>
      </c>
    </row>
    <row r="3451" spans="1:5" x14ac:dyDescent="0.35">
      <c r="A3451" s="28">
        <v>35</v>
      </c>
      <c r="B3451" s="28" t="s">
        <v>3395</v>
      </c>
      <c r="C3451" s="28" t="s">
        <v>442</v>
      </c>
      <c r="D3451" s="28">
        <v>3515905</v>
      </c>
      <c r="E3451" s="28" t="s">
        <v>3572</v>
      </c>
    </row>
    <row r="3452" spans="1:5" x14ac:dyDescent="0.35">
      <c r="A3452" s="28">
        <v>35</v>
      </c>
      <c r="B3452" s="28" t="s">
        <v>3395</v>
      </c>
      <c r="C3452" s="28" t="s">
        <v>442</v>
      </c>
      <c r="D3452" s="28">
        <v>3516002</v>
      </c>
      <c r="E3452" s="28" t="s">
        <v>3573</v>
      </c>
    </row>
    <row r="3453" spans="1:5" x14ac:dyDescent="0.35">
      <c r="A3453" s="28">
        <v>35</v>
      </c>
      <c r="B3453" s="28" t="s">
        <v>3395</v>
      </c>
      <c r="C3453" s="28" t="s">
        <v>442</v>
      </c>
      <c r="D3453" s="28">
        <v>3516101</v>
      </c>
      <c r="E3453" s="28" t="s">
        <v>3574</v>
      </c>
    </row>
    <row r="3454" spans="1:5" x14ac:dyDescent="0.35">
      <c r="A3454" s="28">
        <v>35</v>
      </c>
      <c r="B3454" s="28" t="s">
        <v>3395</v>
      </c>
      <c r="C3454" s="28" t="s">
        <v>442</v>
      </c>
      <c r="D3454" s="28">
        <v>3516200</v>
      </c>
      <c r="E3454" s="28" t="s">
        <v>3575</v>
      </c>
    </row>
    <row r="3455" spans="1:5" x14ac:dyDescent="0.35">
      <c r="A3455" s="28">
        <v>35</v>
      </c>
      <c r="B3455" s="28" t="s">
        <v>3395</v>
      </c>
      <c r="C3455" s="28" t="s">
        <v>442</v>
      </c>
      <c r="D3455" s="28">
        <v>3516309</v>
      </c>
      <c r="E3455" s="28" t="s">
        <v>3576</v>
      </c>
    </row>
    <row r="3456" spans="1:5" x14ac:dyDescent="0.35">
      <c r="A3456" s="28">
        <v>35</v>
      </c>
      <c r="B3456" s="28" t="s">
        <v>3395</v>
      </c>
      <c r="C3456" s="28" t="s">
        <v>442</v>
      </c>
      <c r="D3456" s="28">
        <v>3516408</v>
      </c>
      <c r="E3456" s="28" t="s">
        <v>3577</v>
      </c>
    </row>
    <row r="3457" spans="1:5" x14ac:dyDescent="0.35">
      <c r="A3457" s="28">
        <v>35</v>
      </c>
      <c r="B3457" s="28" t="s">
        <v>3395</v>
      </c>
      <c r="C3457" s="28" t="s">
        <v>442</v>
      </c>
      <c r="D3457" s="28">
        <v>3516507</v>
      </c>
      <c r="E3457" s="28" t="s">
        <v>3578</v>
      </c>
    </row>
    <row r="3458" spans="1:5" x14ac:dyDescent="0.35">
      <c r="A3458" s="28">
        <v>35</v>
      </c>
      <c r="B3458" s="28" t="s">
        <v>3395</v>
      </c>
      <c r="C3458" s="28" t="s">
        <v>442</v>
      </c>
      <c r="D3458" s="28">
        <v>3516606</v>
      </c>
      <c r="E3458" s="28" t="s">
        <v>3579</v>
      </c>
    </row>
    <row r="3459" spans="1:5" x14ac:dyDescent="0.35">
      <c r="A3459" s="28">
        <v>35</v>
      </c>
      <c r="B3459" s="28" t="s">
        <v>3395</v>
      </c>
      <c r="C3459" s="28" t="s">
        <v>442</v>
      </c>
      <c r="D3459" s="28">
        <v>3516705</v>
      </c>
      <c r="E3459" s="28" t="s">
        <v>3580</v>
      </c>
    </row>
    <row r="3460" spans="1:5" x14ac:dyDescent="0.35">
      <c r="A3460" s="28">
        <v>35</v>
      </c>
      <c r="B3460" s="28" t="s">
        <v>3395</v>
      </c>
      <c r="C3460" s="28" t="s">
        <v>442</v>
      </c>
      <c r="D3460" s="28">
        <v>3516804</v>
      </c>
      <c r="E3460" s="28" t="s">
        <v>3581</v>
      </c>
    </row>
    <row r="3461" spans="1:5" x14ac:dyDescent="0.35">
      <c r="A3461" s="28">
        <v>35</v>
      </c>
      <c r="B3461" s="28" t="s">
        <v>3395</v>
      </c>
      <c r="C3461" s="28" t="s">
        <v>442</v>
      </c>
      <c r="D3461" s="28">
        <v>3516853</v>
      </c>
      <c r="E3461" s="28" t="s">
        <v>3582</v>
      </c>
    </row>
    <row r="3462" spans="1:5" x14ac:dyDescent="0.35">
      <c r="A3462" s="28">
        <v>35</v>
      </c>
      <c r="B3462" s="28" t="s">
        <v>3395</v>
      </c>
      <c r="C3462" s="28" t="s">
        <v>442</v>
      </c>
      <c r="D3462" s="28">
        <v>3516903</v>
      </c>
      <c r="E3462" s="28" t="s">
        <v>3583</v>
      </c>
    </row>
    <row r="3463" spans="1:5" x14ac:dyDescent="0.35">
      <c r="A3463" s="28">
        <v>35</v>
      </c>
      <c r="B3463" s="28" t="s">
        <v>3395</v>
      </c>
      <c r="C3463" s="28" t="s">
        <v>442</v>
      </c>
      <c r="D3463" s="28">
        <v>3517000</v>
      </c>
      <c r="E3463" s="28" t="s">
        <v>3584</v>
      </c>
    </row>
    <row r="3464" spans="1:5" x14ac:dyDescent="0.35">
      <c r="A3464" s="28">
        <v>35</v>
      </c>
      <c r="B3464" s="28" t="s">
        <v>3395</v>
      </c>
      <c r="C3464" s="28" t="s">
        <v>442</v>
      </c>
      <c r="D3464" s="28">
        <v>3517109</v>
      </c>
      <c r="E3464" s="28" t="s">
        <v>3585</v>
      </c>
    </row>
    <row r="3465" spans="1:5" x14ac:dyDescent="0.35">
      <c r="A3465" s="28">
        <v>35</v>
      </c>
      <c r="B3465" s="28" t="s">
        <v>3395</v>
      </c>
      <c r="C3465" s="28" t="s">
        <v>442</v>
      </c>
      <c r="D3465" s="28">
        <v>3517208</v>
      </c>
      <c r="E3465" s="28" t="s">
        <v>3586</v>
      </c>
    </row>
    <row r="3466" spans="1:5" x14ac:dyDescent="0.35">
      <c r="A3466" s="28">
        <v>35</v>
      </c>
      <c r="B3466" s="28" t="s">
        <v>3395</v>
      </c>
      <c r="C3466" s="28" t="s">
        <v>442</v>
      </c>
      <c r="D3466" s="28">
        <v>3517307</v>
      </c>
      <c r="E3466" s="28" t="s">
        <v>3587</v>
      </c>
    </row>
    <row r="3467" spans="1:5" x14ac:dyDescent="0.35">
      <c r="A3467" s="28">
        <v>35</v>
      </c>
      <c r="B3467" s="28" t="s">
        <v>3395</v>
      </c>
      <c r="C3467" s="28" t="s">
        <v>442</v>
      </c>
      <c r="D3467" s="28">
        <v>3517406</v>
      </c>
      <c r="E3467" s="28" t="s">
        <v>3588</v>
      </c>
    </row>
    <row r="3468" spans="1:5" x14ac:dyDescent="0.35">
      <c r="A3468" s="28">
        <v>35</v>
      </c>
      <c r="B3468" s="28" t="s">
        <v>3395</v>
      </c>
      <c r="C3468" s="28" t="s">
        <v>442</v>
      </c>
      <c r="D3468" s="28">
        <v>3517505</v>
      </c>
      <c r="E3468" s="28" t="s">
        <v>3589</v>
      </c>
    </row>
    <row r="3469" spans="1:5" x14ac:dyDescent="0.35">
      <c r="A3469" s="28">
        <v>35</v>
      </c>
      <c r="B3469" s="28" t="s">
        <v>3395</v>
      </c>
      <c r="C3469" s="28" t="s">
        <v>442</v>
      </c>
      <c r="D3469" s="28">
        <v>3517604</v>
      </c>
      <c r="E3469" s="28" t="s">
        <v>3590</v>
      </c>
    </row>
    <row r="3470" spans="1:5" x14ac:dyDescent="0.35">
      <c r="A3470" s="28">
        <v>35</v>
      </c>
      <c r="B3470" s="28" t="s">
        <v>3395</v>
      </c>
      <c r="C3470" s="28" t="s">
        <v>442</v>
      </c>
      <c r="D3470" s="28">
        <v>3517703</v>
      </c>
      <c r="E3470" s="28" t="s">
        <v>3591</v>
      </c>
    </row>
    <row r="3471" spans="1:5" x14ac:dyDescent="0.35">
      <c r="A3471" s="28">
        <v>35</v>
      </c>
      <c r="B3471" s="28" t="s">
        <v>3395</v>
      </c>
      <c r="C3471" s="28" t="s">
        <v>442</v>
      </c>
      <c r="D3471" s="28">
        <v>3517802</v>
      </c>
      <c r="E3471" s="28" t="s">
        <v>3592</v>
      </c>
    </row>
    <row r="3472" spans="1:5" x14ac:dyDescent="0.35">
      <c r="A3472" s="28">
        <v>35</v>
      </c>
      <c r="B3472" s="28" t="s">
        <v>3395</v>
      </c>
      <c r="C3472" s="28" t="s">
        <v>442</v>
      </c>
      <c r="D3472" s="28">
        <v>3517901</v>
      </c>
      <c r="E3472" s="28" t="s">
        <v>3593</v>
      </c>
    </row>
    <row r="3473" spans="1:5" x14ac:dyDescent="0.35">
      <c r="A3473" s="28">
        <v>35</v>
      </c>
      <c r="B3473" s="28" t="s">
        <v>3395</v>
      </c>
      <c r="C3473" s="28" t="s">
        <v>442</v>
      </c>
      <c r="D3473" s="28">
        <v>3518008</v>
      </c>
      <c r="E3473" s="28" t="s">
        <v>3594</v>
      </c>
    </row>
    <row r="3474" spans="1:5" x14ac:dyDescent="0.35">
      <c r="A3474" s="28">
        <v>35</v>
      </c>
      <c r="B3474" s="28" t="s">
        <v>3395</v>
      </c>
      <c r="C3474" s="28" t="s">
        <v>442</v>
      </c>
      <c r="D3474" s="28">
        <v>3518107</v>
      </c>
      <c r="E3474" s="28" t="s">
        <v>3595</v>
      </c>
    </row>
    <row r="3475" spans="1:5" x14ac:dyDescent="0.35">
      <c r="A3475" s="28">
        <v>35</v>
      </c>
      <c r="B3475" s="28" t="s">
        <v>3395</v>
      </c>
      <c r="C3475" s="28" t="s">
        <v>442</v>
      </c>
      <c r="D3475" s="28">
        <v>3518206</v>
      </c>
      <c r="E3475" s="28" t="s">
        <v>3596</v>
      </c>
    </row>
    <row r="3476" spans="1:5" x14ac:dyDescent="0.35">
      <c r="A3476" s="28">
        <v>35</v>
      </c>
      <c r="B3476" s="28" t="s">
        <v>3395</v>
      </c>
      <c r="C3476" s="28" t="s">
        <v>442</v>
      </c>
      <c r="D3476" s="28">
        <v>3518305</v>
      </c>
      <c r="E3476" s="28" t="s">
        <v>3597</v>
      </c>
    </row>
    <row r="3477" spans="1:5" x14ac:dyDescent="0.35">
      <c r="A3477" s="28">
        <v>35</v>
      </c>
      <c r="B3477" s="28" t="s">
        <v>3395</v>
      </c>
      <c r="C3477" s="28" t="s">
        <v>442</v>
      </c>
      <c r="D3477" s="28">
        <v>3518404</v>
      </c>
      <c r="E3477" s="28" t="s">
        <v>3598</v>
      </c>
    </row>
    <row r="3478" spans="1:5" x14ac:dyDescent="0.35">
      <c r="A3478" s="28">
        <v>35</v>
      </c>
      <c r="B3478" s="28" t="s">
        <v>3395</v>
      </c>
      <c r="C3478" s="28" t="s">
        <v>442</v>
      </c>
      <c r="D3478" s="28">
        <v>3518503</v>
      </c>
      <c r="E3478" s="28" t="s">
        <v>3599</v>
      </c>
    </row>
    <row r="3479" spans="1:5" x14ac:dyDescent="0.35">
      <c r="A3479" s="28">
        <v>35</v>
      </c>
      <c r="B3479" s="28" t="s">
        <v>3395</v>
      </c>
      <c r="C3479" s="28" t="s">
        <v>442</v>
      </c>
      <c r="D3479" s="28">
        <v>3518602</v>
      </c>
      <c r="E3479" s="28" t="s">
        <v>3600</v>
      </c>
    </row>
    <row r="3480" spans="1:5" x14ac:dyDescent="0.35">
      <c r="A3480" s="28">
        <v>35</v>
      </c>
      <c r="B3480" s="28" t="s">
        <v>3395</v>
      </c>
      <c r="C3480" s="28" t="s">
        <v>442</v>
      </c>
      <c r="D3480" s="28">
        <v>3518701</v>
      </c>
      <c r="E3480" s="28" t="s">
        <v>3601</v>
      </c>
    </row>
    <row r="3481" spans="1:5" x14ac:dyDescent="0.35">
      <c r="A3481" s="28">
        <v>35</v>
      </c>
      <c r="B3481" s="28" t="s">
        <v>3395</v>
      </c>
      <c r="C3481" s="28" t="s">
        <v>442</v>
      </c>
      <c r="D3481" s="28">
        <v>3518800</v>
      </c>
      <c r="E3481" s="28" t="s">
        <v>3602</v>
      </c>
    </row>
    <row r="3482" spans="1:5" x14ac:dyDescent="0.35">
      <c r="A3482" s="28">
        <v>35</v>
      </c>
      <c r="B3482" s="28" t="s">
        <v>3395</v>
      </c>
      <c r="C3482" s="28" t="s">
        <v>442</v>
      </c>
      <c r="D3482" s="28">
        <v>3518859</v>
      </c>
      <c r="E3482" s="28" t="s">
        <v>3603</v>
      </c>
    </row>
    <row r="3483" spans="1:5" x14ac:dyDescent="0.35">
      <c r="A3483" s="28">
        <v>35</v>
      </c>
      <c r="B3483" s="28" t="s">
        <v>3395</v>
      </c>
      <c r="C3483" s="28" t="s">
        <v>442</v>
      </c>
      <c r="D3483" s="28">
        <v>3518909</v>
      </c>
      <c r="E3483" s="28" t="s">
        <v>3604</v>
      </c>
    </row>
    <row r="3484" spans="1:5" x14ac:dyDescent="0.35">
      <c r="A3484" s="28">
        <v>35</v>
      </c>
      <c r="B3484" s="28" t="s">
        <v>3395</v>
      </c>
      <c r="C3484" s="28" t="s">
        <v>442</v>
      </c>
      <c r="D3484" s="28">
        <v>3519006</v>
      </c>
      <c r="E3484" s="28" t="s">
        <v>3605</v>
      </c>
    </row>
    <row r="3485" spans="1:5" x14ac:dyDescent="0.35">
      <c r="A3485" s="28">
        <v>35</v>
      </c>
      <c r="B3485" s="28" t="s">
        <v>3395</v>
      </c>
      <c r="C3485" s="28" t="s">
        <v>442</v>
      </c>
      <c r="D3485" s="28">
        <v>3519055</v>
      </c>
      <c r="E3485" s="28" t="s">
        <v>3606</v>
      </c>
    </row>
    <row r="3486" spans="1:5" x14ac:dyDescent="0.35">
      <c r="A3486" s="28">
        <v>35</v>
      </c>
      <c r="B3486" s="28" t="s">
        <v>3395</v>
      </c>
      <c r="C3486" s="28" t="s">
        <v>442</v>
      </c>
      <c r="D3486" s="28">
        <v>3519071</v>
      </c>
      <c r="E3486" s="28" t="s">
        <v>3607</v>
      </c>
    </row>
    <row r="3487" spans="1:5" x14ac:dyDescent="0.35">
      <c r="A3487" s="28">
        <v>35</v>
      </c>
      <c r="B3487" s="28" t="s">
        <v>3395</v>
      </c>
      <c r="C3487" s="28" t="s">
        <v>442</v>
      </c>
      <c r="D3487" s="28">
        <v>3519105</v>
      </c>
      <c r="E3487" s="28" t="s">
        <v>3608</v>
      </c>
    </row>
    <row r="3488" spans="1:5" x14ac:dyDescent="0.35">
      <c r="A3488" s="28">
        <v>35</v>
      </c>
      <c r="B3488" s="28" t="s">
        <v>3395</v>
      </c>
      <c r="C3488" s="28" t="s">
        <v>442</v>
      </c>
      <c r="D3488" s="28">
        <v>3519204</v>
      </c>
      <c r="E3488" s="28" t="s">
        <v>3609</v>
      </c>
    </row>
    <row r="3489" spans="1:5" x14ac:dyDescent="0.35">
      <c r="A3489" s="28">
        <v>35</v>
      </c>
      <c r="B3489" s="28" t="s">
        <v>3395</v>
      </c>
      <c r="C3489" s="28" t="s">
        <v>442</v>
      </c>
      <c r="D3489" s="28">
        <v>3519253</v>
      </c>
      <c r="E3489" s="28" t="s">
        <v>3610</v>
      </c>
    </row>
    <row r="3490" spans="1:5" x14ac:dyDescent="0.35">
      <c r="A3490" s="28">
        <v>35</v>
      </c>
      <c r="B3490" s="28" t="s">
        <v>3395</v>
      </c>
      <c r="C3490" s="28" t="s">
        <v>442</v>
      </c>
      <c r="D3490" s="28">
        <v>3519303</v>
      </c>
      <c r="E3490" s="28" t="s">
        <v>3611</v>
      </c>
    </row>
    <row r="3491" spans="1:5" x14ac:dyDescent="0.35">
      <c r="A3491" s="28">
        <v>35</v>
      </c>
      <c r="B3491" s="28" t="s">
        <v>3395</v>
      </c>
      <c r="C3491" s="28" t="s">
        <v>442</v>
      </c>
      <c r="D3491" s="28">
        <v>3519402</v>
      </c>
      <c r="E3491" s="28" t="s">
        <v>3612</v>
      </c>
    </row>
    <row r="3492" spans="1:5" x14ac:dyDescent="0.35">
      <c r="A3492" s="28">
        <v>35</v>
      </c>
      <c r="B3492" s="28" t="s">
        <v>3395</v>
      </c>
      <c r="C3492" s="28" t="s">
        <v>442</v>
      </c>
      <c r="D3492" s="28">
        <v>3519501</v>
      </c>
      <c r="E3492" s="28" t="s">
        <v>3613</v>
      </c>
    </row>
    <row r="3493" spans="1:5" x14ac:dyDescent="0.35">
      <c r="A3493" s="28">
        <v>35</v>
      </c>
      <c r="B3493" s="28" t="s">
        <v>3395</v>
      </c>
      <c r="C3493" s="28" t="s">
        <v>442</v>
      </c>
      <c r="D3493" s="28">
        <v>3519600</v>
      </c>
      <c r="E3493" s="28" t="s">
        <v>3614</v>
      </c>
    </row>
    <row r="3494" spans="1:5" x14ac:dyDescent="0.35">
      <c r="A3494" s="28">
        <v>35</v>
      </c>
      <c r="B3494" s="28" t="s">
        <v>3395</v>
      </c>
      <c r="C3494" s="28" t="s">
        <v>442</v>
      </c>
      <c r="D3494" s="28">
        <v>3519709</v>
      </c>
      <c r="E3494" s="28" t="s">
        <v>3615</v>
      </c>
    </row>
    <row r="3495" spans="1:5" x14ac:dyDescent="0.35">
      <c r="A3495" s="28">
        <v>35</v>
      </c>
      <c r="B3495" s="28" t="s">
        <v>3395</v>
      </c>
      <c r="C3495" s="28" t="s">
        <v>442</v>
      </c>
      <c r="D3495" s="28">
        <v>3519808</v>
      </c>
      <c r="E3495" s="28" t="s">
        <v>3616</v>
      </c>
    </row>
    <row r="3496" spans="1:5" x14ac:dyDescent="0.35">
      <c r="A3496" s="28">
        <v>35</v>
      </c>
      <c r="B3496" s="28" t="s">
        <v>3395</v>
      </c>
      <c r="C3496" s="28" t="s">
        <v>442</v>
      </c>
      <c r="D3496" s="28">
        <v>3519907</v>
      </c>
      <c r="E3496" s="28" t="s">
        <v>3617</v>
      </c>
    </row>
    <row r="3497" spans="1:5" x14ac:dyDescent="0.35">
      <c r="A3497" s="28">
        <v>35</v>
      </c>
      <c r="B3497" s="28" t="s">
        <v>3395</v>
      </c>
      <c r="C3497" s="28" t="s">
        <v>442</v>
      </c>
      <c r="D3497" s="28">
        <v>3520004</v>
      </c>
      <c r="E3497" s="28" t="s">
        <v>3618</v>
      </c>
    </row>
    <row r="3498" spans="1:5" x14ac:dyDescent="0.35">
      <c r="A3498" s="28">
        <v>35</v>
      </c>
      <c r="B3498" s="28" t="s">
        <v>3395</v>
      </c>
      <c r="C3498" s="28" t="s">
        <v>442</v>
      </c>
      <c r="D3498" s="28">
        <v>3520103</v>
      </c>
      <c r="E3498" s="28" t="s">
        <v>3619</v>
      </c>
    </row>
    <row r="3499" spans="1:5" x14ac:dyDescent="0.35">
      <c r="A3499" s="28">
        <v>35</v>
      </c>
      <c r="B3499" s="28" t="s">
        <v>3395</v>
      </c>
      <c r="C3499" s="28" t="s">
        <v>442</v>
      </c>
      <c r="D3499" s="28">
        <v>3520202</v>
      </c>
      <c r="E3499" s="28" t="s">
        <v>3620</v>
      </c>
    </row>
    <row r="3500" spans="1:5" x14ac:dyDescent="0.35">
      <c r="A3500" s="28">
        <v>35</v>
      </c>
      <c r="B3500" s="28" t="s">
        <v>3395</v>
      </c>
      <c r="C3500" s="28" t="s">
        <v>442</v>
      </c>
      <c r="D3500" s="28">
        <v>3520301</v>
      </c>
      <c r="E3500" s="28" t="s">
        <v>3621</v>
      </c>
    </row>
    <row r="3501" spans="1:5" x14ac:dyDescent="0.35">
      <c r="A3501" s="28">
        <v>35</v>
      </c>
      <c r="B3501" s="28" t="s">
        <v>3395</v>
      </c>
      <c r="C3501" s="28" t="s">
        <v>442</v>
      </c>
      <c r="D3501" s="28">
        <v>3520400</v>
      </c>
      <c r="E3501" s="28" t="s">
        <v>3622</v>
      </c>
    </row>
    <row r="3502" spans="1:5" x14ac:dyDescent="0.35">
      <c r="A3502" s="28">
        <v>35</v>
      </c>
      <c r="B3502" s="28" t="s">
        <v>3395</v>
      </c>
      <c r="C3502" s="28" t="s">
        <v>442</v>
      </c>
      <c r="D3502" s="28">
        <v>3520426</v>
      </c>
      <c r="E3502" s="28" t="s">
        <v>3623</v>
      </c>
    </row>
    <row r="3503" spans="1:5" x14ac:dyDescent="0.35">
      <c r="A3503" s="28">
        <v>35</v>
      </c>
      <c r="B3503" s="28" t="s">
        <v>3395</v>
      </c>
      <c r="C3503" s="28" t="s">
        <v>442</v>
      </c>
      <c r="D3503" s="28">
        <v>3520442</v>
      </c>
      <c r="E3503" s="28" t="s">
        <v>3624</v>
      </c>
    </row>
    <row r="3504" spans="1:5" x14ac:dyDescent="0.35">
      <c r="A3504" s="28">
        <v>35</v>
      </c>
      <c r="B3504" s="28" t="s">
        <v>3395</v>
      </c>
      <c r="C3504" s="28" t="s">
        <v>442</v>
      </c>
      <c r="D3504" s="28">
        <v>3520509</v>
      </c>
      <c r="E3504" s="28" t="s">
        <v>3625</v>
      </c>
    </row>
    <row r="3505" spans="1:5" x14ac:dyDescent="0.35">
      <c r="A3505" s="28">
        <v>35</v>
      </c>
      <c r="B3505" s="28" t="s">
        <v>3395</v>
      </c>
      <c r="C3505" s="28" t="s">
        <v>442</v>
      </c>
      <c r="D3505" s="28">
        <v>3520608</v>
      </c>
      <c r="E3505" s="28" t="s">
        <v>3626</v>
      </c>
    </row>
    <row r="3506" spans="1:5" x14ac:dyDescent="0.35">
      <c r="A3506" s="28">
        <v>35</v>
      </c>
      <c r="B3506" s="28" t="s">
        <v>3395</v>
      </c>
      <c r="C3506" s="28" t="s">
        <v>442</v>
      </c>
      <c r="D3506" s="28">
        <v>3520707</v>
      </c>
      <c r="E3506" s="28" t="s">
        <v>3627</v>
      </c>
    </row>
    <row r="3507" spans="1:5" x14ac:dyDescent="0.35">
      <c r="A3507" s="28">
        <v>35</v>
      </c>
      <c r="B3507" s="28" t="s">
        <v>3395</v>
      </c>
      <c r="C3507" s="28" t="s">
        <v>442</v>
      </c>
      <c r="D3507" s="28">
        <v>3520806</v>
      </c>
      <c r="E3507" s="28" t="s">
        <v>3628</v>
      </c>
    </row>
    <row r="3508" spans="1:5" x14ac:dyDescent="0.35">
      <c r="A3508" s="28">
        <v>35</v>
      </c>
      <c r="B3508" s="28" t="s">
        <v>3395</v>
      </c>
      <c r="C3508" s="28" t="s">
        <v>442</v>
      </c>
      <c r="D3508" s="28">
        <v>3520905</v>
      </c>
      <c r="E3508" s="28" t="s">
        <v>3629</v>
      </c>
    </row>
    <row r="3509" spans="1:5" x14ac:dyDescent="0.35">
      <c r="A3509" s="28">
        <v>35</v>
      </c>
      <c r="B3509" s="28" t="s">
        <v>3395</v>
      </c>
      <c r="C3509" s="28" t="s">
        <v>442</v>
      </c>
      <c r="D3509" s="28">
        <v>3521002</v>
      </c>
      <c r="E3509" s="28" t="s">
        <v>3630</v>
      </c>
    </row>
    <row r="3510" spans="1:5" x14ac:dyDescent="0.35">
      <c r="A3510" s="28">
        <v>35</v>
      </c>
      <c r="B3510" s="28" t="s">
        <v>3395</v>
      </c>
      <c r="C3510" s="28" t="s">
        <v>442</v>
      </c>
      <c r="D3510" s="28">
        <v>3521101</v>
      </c>
      <c r="E3510" s="28" t="s">
        <v>3631</v>
      </c>
    </row>
    <row r="3511" spans="1:5" x14ac:dyDescent="0.35">
      <c r="A3511" s="28">
        <v>35</v>
      </c>
      <c r="B3511" s="28" t="s">
        <v>3395</v>
      </c>
      <c r="C3511" s="28" t="s">
        <v>442</v>
      </c>
      <c r="D3511" s="28">
        <v>3521150</v>
      </c>
      <c r="E3511" s="28" t="s">
        <v>3632</v>
      </c>
    </row>
    <row r="3512" spans="1:5" x14ac:dyDescent="0.35">
      <c r="A3512" s="28">
        <v>35</v>
      </c>
      <c r="B3512" s="28" t="s">
        <v>3395</v>
      </c>
      <c r="C3512" s="28" t="s">
        <v>442</v>
      </c>
      <c r="D3512" s="28">
        <v>3521200</v>
      </c>
      <c r="E3512" s="28" t="s">
        <v>3633</v>
      </c>
    </row>
    <row r="3513" spans="1:5" x14ac:dyDescent="0.35">
      <c r="A3513" s="28">
        <v>35</v>
      </c>
      <c r="B3513" s="28" t="s">
        <v>3395</v>
      </c>
      <c r="C3513" s="28" t="s">
        <v>442</v>
      </c>
      <c r="D3513" s="28">
        <v>3521309</v>
      </c>
      <c r="E3513" s="28" t="s">
        <v>3634</v>
      </c>
    </row>
    <row r="3514" spans="1:5" x14ac:dyDescent="0.35">
      <c r="A3514" s="28">
        <v>35</v>
      </c>
      <c r="B3514" s="28" t="s">
        <v>3395</v>
      </c>
      <c r="C3514" s="28" t="s">
        <v>442</v>
      </c>
      <c r="D3514" s="28">
        <v>3521408</v>
      </c>
      <c r="E3514" s="28" t="s">
        <v>3635</v>
      </c>
    </row>
    <row r="3515" spans="1:5" x14ac:dyDescent="0.35">
      <c r="A3515" s="28">
        <v>35</v>
      </c>
      <c r="B3515" s="28" t="s">
        <v>3395</v>
      </c>
      <c r="C3515" s="28" t="s">
        <v>442</v>
      </c>
      <c r="D3515" s="28">
        <v>3521507</v>
      </c>
      <c r="E3515" s="28" t="s">
        <v>3636</v>
      </c>
    </row>
    <row r="3516" spans="1:5" x14ac:dyDescent="0.35">
      <c r="A3516" s="28">
        <v>35</v>
      </c>
      <c r="B3516" s="28" t="s">
        <v>3395</v>
      </c>
      <c r="C3516" s="28" t="s">
        <v>442</v>
      </c>
      <c r="D3516" s="28">
        <v>3521606</v>
      </c>
      <c r="E3516" s="28" t="s">
        <v>3637</v>
      </c>
    </row>
    <row r="3517" spans="1:5" x14ac:dyDescent="0.35">
      <c r="A3517" s="28">
        <v>35</v>
      </c>
      <c r="B3517" s="28" t="s">
        <v>3395</v>
      </c>
      <c r="C3517" s="28" t="s">
        <v>442</v>
      </c>
      <c r="D3517" s="28">
        <v>3521705</v>
      </c>
      <c r="E3517" s="28" t="s">
        <v>3638</v>
      </c>
    </row>
    <row r="3518" spans="1:5" x14ac:dyDescent="0.35">
      <c r="A3518" s="28">
        <v>35</v>
      </c>
      <c r="B3518" s="28" t="s">
        <v>3395</v>
      </c>
      <c r="C3518" s="28" t="s">
        <v>442</v>
      </c>
      <c r="D3518" s="28">
        <v>3521804</v>
      </c>
      <c r="E3518" s="28" t="s">
        <v>3639</v>
      </c>
    </row>
    <row r="3519" spans="1:5" x14ac:dyDescent="0.35">
      <c r="A3519" s="28">
        <v>35</v>
      </c>
      <c r="B3519" s="28" t="s">
        <v>3395</v>
      </c>
      <c r="C3519" s="28" t="s">
        <v>442</v>
      </c>
      <c r="D3519" s="28">
        <v>3521903</v>
      </c>
      <c r="E3519" s="28" t="s">
        <v>3640</v>
      </c>
    </row>
    <row r="3520" spans="1:5" x14ac:dyDescent="0.35">
      <c r="A3520" s="28">
        <v>35</v>
      </c>
      <c r="B3520" s="28" t="s">
        <v>3395</v>
      </c>
      <c r="C3520" s="28" t="s">
        <v>442</v>
      </c>
      <c r="D3520" s="28">
        <v>3522000</v>
      </c>
      <c r="E3520" s="28" t="s">
        <v>3641</v>
      </c>
    </row>
    <row r="3521" spans="1:5" x14ac:dyDescent="0.35">
      <c r="A3521" s="28">
        <v>35</v>
      </c>
      <c r="B3521" s="28" t="s">
        <v>3395</v>
      </c>
      <c r="C3521" s="28" t="s">
        <v>442</v>
      </c>
      <c r="D3521" s="28">
        <v>3522109</v>
      </c>
      <c r="E3521" s="28" t="s">
        <v>3642</v>
      </c>
    </row>
    <row r="3522" spans="1:5" x14ac:dyDescent="0.35">
      <c r="A3522" s="28">
        <v>35</v>
      </c>
      <c r="B3522" s="28" t="s">
        <v>3395</v>
      </c>
      <c r="C3522" s="28" t="s">
        <v>442</v>
      </c>
      <c r="D3522" s="28">
        <v>3522158</v>
      </c>
      <c r="E3522" s="28" t="s">
        <v>3643</v>
      </c>
    </row>
    <row r="3523" spans="1:5" x14ac:dyDescent="0.35">
      <c r="A3523" s="28">
        <v>35</v>
      </c>
      <c r="B3523" s="28" t="s">
        <v>3395</v>
      </c>
      <c r="C3523" s="28" t="s">
        <v>442</v>
      </c>
      <c r="D3523" s="28">
        <v>3522208</v>
      </c>
      <c r="E3523" s="28" t="s">
        <v>3644</v>
      </c>
    </row>
    <row r="3524" spans="1:5" x14ac:dyDescent="0.35">
      <c r="A3524" s="28">
        <v>35</v>
      </c>
      <c r="B3524" s="28" t="s">
        <v>3395</v>
      </c>
      <c r="C3524" s="28" t="s">
        <v>442</v>
      </c>
      <c r="D3524" s="28">
        <v>3522307</v>
      </c>
      <c r="E3524" s="28" t="s">
        <v>3645</v>
      </c>
    </row>
    <row r="3525" spans="1:5" x14ac:dyDescent="0.35">
      <c r="A3525" s="28">
        <v>35</v>
      </c>
      <c r="B3525" s="28" t="s">
        <v>3395</v>
      </c>
      <c r="C3525" s="28" t="s">
        <v>442</v>
      </c>
      <c r="D3525" s="28">
        <v>3522406</v>
      </c>
      <c r="E3525" s="28" t="s">
        <v>2772</v>
      </c>
    </row>
    <row r="3526" spans="1:5" x14ac:dyDescent="0.35">
      <c r="A3526" s="28">
        <v>35</v>
      </c>
      <c r="B3526" s="28" t="s">
        <v>3395</v>
      </c>
      <c r="C3526" s="28" t="s">
        <v>442</v>
      </c>
      <c r="D3526" s="28">
        <v>3522505</v>
      </c>
      <c r="E3526" s="28" t="s">
        <v>3646</v>
      </c>
    </row>
    <row r="3527" spans="1:5" x14ac:dyDescent="0.35">
      <c r="A3527" s="28">
        <v>35</v>
      </c>
      <c r="B3527" s="28" t="s">
        <v>3395</v>
      </c>
      <c r="C3527" s="28" t="s">
        <v>442</v>
      </c>
      <c r="D3527" s="28">
        <v>3522604</v>
      </c>
      <c r="E3527" s="28" t="s">
        <v>3647</v>
      </c>
    </row>
    <row r="3528" spans="1:5" x14ac:dyDescent="0.35">
      <c r="A3528" s="28">
        <v>35</v>
      </c>
      <c r="B3528" s="28" t="s">
        <v>3395</v>
      </c>
      <c r="C3528" s="28" t="s">
        <v>442</v>
      </c>
      <c r="D3528" s="28">
        <v>3522653</v>
      </c>
      <c r="E3528" s="28" t="s">
        <v>3648</v>
      </c>
    </row>
    <row r="3529" spans="1:5" x14ac:dyDescent="0.35">
      <c r="A3529" s="28">
        <v>35</v>
      </c>
      <c r="B3529" s="28" t="s">
        <v>3395</v>
      </c>
      <c r="C3529" s="28" t="s">
        <v>442</v>
      </c>
      <c r="D3529" s="28">
        <v>3522703</v>
      </c>
      <c r="E3529" s="28" t="s">
        <v>3649</v>
      </c>
    </row>
    <row r="3530" spans="1:5" x14ac:dyDescent="0.35">
      <c r="A3530" s="28">
        <v>35</v>
      </c>
      <c r="B3530" s="28" t="s">
        <v>3395</v>
      </c>
      <c r="C3530" s="28" t="s">
        <v>442</v>
      </c>
      <c r="D3530" s="28">
        <v>3522802</v>
      </c>
      <c r="E3530" s="28" t="s">
        <v>1552</v>
      </c>
    </row>
    <row r="3531" spans="1:5" x14ac:dyDescent="0.35">
      <c r="A3531" s="28">
        <v>35</v>
      </c>
      <c r="B3531" s="28" t="s">
        <v>3395</v>
      </c>
      <c r="C3531" s="28" t="s">
        <v>442</v>
      </c>
      <c r="D3531" s="28">
        <v>3522901</v>
      </c>
      <c r="E3531" s="28" t="s">
        <v>3650</v>
      </c>
    </row>
    <row r="3532" spans="1:5" x14ac:dyDescent="0.35">
      <c r="A3532" s="28">
        <v>35</v>
      </c>
      <c r="B3532" s="28" t="s">
        <v>3395</v>
      </c>
      <c r="C3532" s="28" t="s">
        <v>442</v>
      </c>
      <c r="D3532" s="28">
        <v>3523008</v>
      </c>
      <c r="E3532" s="28" t="s">
        <v>3651</v>
      </c>
    </row>
    <row r="3533" spans="1:5" x14ac:dyDescent="0.35">
      <c r="A3533" s="28">
        <v>35</v>
      </c>
      <c r="B3533" s="28" t="s">
        <v>3395</v>
      </c>
      <c r="C3533" s="28" t="s">
        <v>442</v>
      </c>
      <c r="D3533" s="28">
        <v>3523107</v>
      </c>
      <c r="E3533" s="28" t="s">
        <v>3652</v>
      </c>
    </row>
    <row r="3534" spans="1:5" x14ac:dyDescent="0.35">
      <c r="A3534" s="28">
        <v>35</v>
      </c>
      <c r="B3534" s="28" t="s">
        <v>3395</v>
      </c>
      <c r="C3534" s="28" t="s">
        <v>442</v>
      </c>
      <c r="D3534" s="28">
        <v>3523206</v>
      </c>
      <c r="E3534" s="28" t="s">
        <v>3653</v>
      </c>
    </row>
    <row r="3535" spans="1:5" x14ac:dyDescent="0.35">
      <c r="A3535" s="28">
        <v>35</v>
      </c>
      <c r="B3535" s="28" t="s">
        <v>3395</v>
      </c>
      <c r="C3535" s="28" t="s">
        <v>442</v>
      </c>
      <c r="D3535" s="28">
        <v>3523305</v>
      </c>
      <c r="E3535" s="28" t="s">
        <v>3654</v>
      </c>
    </row>
    <row r="3536" spans="1:5" x14ac:dyDescent="0.35">
      <c r="A3536" s="28">
        <v>35</v>
      </c>
      <c r="B3536" s="28" t="s">
        <v>3395</v>
      </c>
      <c r="C3536" s="28" t="s">
        <v>442</v>
      </c>
      <c r="D3536" s="28">
        <v>3523404</v>
      </c>
      <c r="E3536" s="28" t="s">
        <v>3655</v>
      </c>
    </row>
    <row r="3537" spans="1:5" x14ac:dyDescent="0.35">
      <c r="A3537" s="28">
        <v>35</v>
      </c>
      <c r="B3537" s="28" t="s">
        <v>3395</v>
      </c>
      <c r="C3537" s="28" t="s">
        <v>442</v>
      </c>
      <c r="D3537" s="28">
        <v>3523503</v>
      </c>
      <c r="E3537" s="28" t="s">
        <v>3656</v>
      </c>
    </row>
    <row r="3538" spans="1:5" x14ac:dyDescent="0.35">
      <c r="A3538" s="28">
        <v>35</v>
      </c>
      <c r="B3538" s="28" t="s">
        <v>3395</v>
      </c>
      <c r="C3538" s="28" t="s">
        <v>442</v>
      </c>
      <c r="D3538" s="28">
        <v>3523602</v>
      </c>
      <c r="E3538" s="28" t="s">
        <v>3657</v>
      </c>
    </row>
    <row r="3539" spans="1:5" x14ac:dyDescent="0.35">
      <c r="A3539" s="28">
        <v>35</v>
      </c>
      <c r="B3539" s="28" t="s">
        <v>3395</v>
      </c>
      <c r="C3539" s="28" t="s">
        <v>442</v>
      </c>
      <c r="D3539" s="28">
        <v>3523701</v>
      </c>
      <c r="E3539" s="28" t="s">
        <v>3658</v>
      </c>
    </row>
    <row r="3540" spans="1:5" x14ac:dyDescent="0.35">
      <c r="A3540" s="28">
        <v>35</v>
      </c>
      <c r="B3540" s="28" t="s">
        <v>3395</v>
      </c>
      <c r="C3540" s="28" t="s">
        <v>442</v>
      </c>
      <c r="D3540" s="28">
        <v>3523800</v>
      </c>
      <c r="E3540" s="28" t="s">
        <v>3659</v>
      </c>
    </row>
    <row r="3541" spans="1:5" x14ac:dyDescent="0.35">
      <c r="A3541" s="28">
        <v>35</v>
      </c>
      <c r="B3541" s="28" t="s">
        <v>3395</v>
      </c>
      <c r="C3541" s="28" t="s">
        <v>442</v>
      </c>
      <c r="D3541" s="28">
        <v>3523909</v>
      </c>
      <c r="E3541" s="28" t="s">
        <v>3660</v>
      </c>
    </row>
    <row r="3542" spans="1:5" x14ac:dyDescent="0.35">
      <c r="A3542" s="28">
        <v>35</v>
      </c>
      <c r="B3542" s="28" t="s">
        <v>3395</v>
      </c>
      <c r="C3542" s="28" t="s">
        <v>442</v>
      </c>
      <c r="D3542" s="28">
        <v>3524006</v>
      </c>
      <c r="E3542" s="28" t="s">
        <v>3661</v>
      </c>
    </row>
    <row r="3543" spans="1:5" x14ac:dyDescent="0.35">
      <c r="A3543" s="28">
        <v>35</v>
      </c>
      <c r="B3543" s="28" t="s">
        <v>3395</v>
      </c>
      <c r="C3543" s="28" t="s">
        <v>442</v>
      </c>
      <c r="D3543" s="28">
        <v>3524105</v>
      </c>
      <c r="E3543" s="28" t="s">
        <v>3662</v>
      </c>
    </row>
    <row r="3544" spans="1:5" x14ac:dyDescent="0.35">
      <c r="A3544" s="28">
        <v>35</v>
      </c>
      <c r="B3544" s="28" t="s">
        <v>3395</v>
      </c>
      <c r="C3544" s="28" t="s">
        <v>442</v>
      </c>
      <c r="D3544" s="28">
        <v>3524204</v>
      </c>
      <c r="E3544" s="28" t="s">
        <v>2202</v>
      </c>
    </row>
    <row r="3545" spans="1:5" x14ac:dyDescent="0.35">
      <c r="A3545" s="28">
        <v>35</v>
      </c>
      <c r="B3545" s="28" t="s">
        <v>3395</v>
      </c>
      <c r="C3545" s="28" t="s">
        <v>442</v>
      </c>
      <c r="D3545" s="28">
        <v>3524303</v>
      </c>
      <c r="E3545" s="28" t="s">
        <v>3663</v>
      </c>
    </row>
    <row r="3546" spans="1:5" x14ac:dyDescent="0.35">
      <c r="A3546" s="28">
        <v>35</v>
      </c>
      <c r="B3546" s="28" t="s">
        <v>3395</v>
      </c>
      <c r="C3546" s="28" t="s">
        <v>442</v>
      </c>
      <c r="D3546" s="28">
        <v>3524402</v>
      </c>
      <c r="E3546" s="28" t="s">
        <v>3664</v>
      </c>
    </row>
    <row r="3547" spans="1:5" x14ac:dyDescent="0.35">
      <c r="A3547" s="28">
        <v>35</v>
      </c>
      <c r="B3547" s="28" t="s">
        <v>3395</v>
      </c>
      <c r="C3547" s="28" t="s">
        <v>442</v>
      </c>
      <c r="D3547" s="28">
        <v>3524501</v>
      </c>
      <c r="E3547" s="28" t="s">
        <v>3665</v>
      </c>
    </row>
    <row r="3548" spans="1:5" x14ac:dyDescent="0.35">
      <c r="A3548" s="28">
        <v>35</v>
      </c>
      <c r="B3548" s="28" t="s">
        <v>3395</v>
      </c>
      <c r="C3548" s="28" t="s">
        <v>442</v>
      </c>
      <c r="D3548" s="28">
        <v>3524600</v>
      </c>
      <c r="E3548" s="28" t="s">
        <v>3666</v>
      </c>
    </row>
    <row r="3549" spans="1:5" x14ac:dyDescent="0.35">
      <c r="A3549" s="28">
        <v>35</v>
      </c>
      <c r="B3549" s="28" t="s">
        <v>3395</v>
      </c>
      <c r="C3549" s="28" t="s">
        <v>442</v>
      </c>
      <c r="D3549" s="28">
        <v>3524709</v>
      </c>
      <c r="E3549" s="28" t="s">
        <v>3667</v>
      </c>
    </row>
    <row r="3550" spans="1:5" x14ac:dyDescent="0.35">
      <c r="A3550" s="28">
        <v>35</v>
      </c>
      <c r="B3550" s="28" t="s">
        <v>3395</v>
      </c>
      <c r="C3550" s="28" t="s">
        <v>442</v>
      </c>
      <c r="D3550" s="28">
        <v>3524808</v>
      </c>
      <c r="E3550" s="28" t="s">
        <v>3668</v>
      </c>
    </row>
    <row r="3551" spans="1:5" x14ac:dyDescent="0.35">
      <c r="A3551" s="28">
        <v>35</v>
      </c>
      <c r="B3551" s="28" t="s">
        <v>3395</v>
      </c>
      <c r="C3551" s="28" t="s">
        <v>442</v>
      </c>
      <c r="D3551" s="28">
        <v>3524907</v>
      </c>
      <c r="E3551" s="28" t="s">
        <v>3669</v>
      </c>
    </row>
    <row r="3552" spans="1:5" x14ac:dyDescent="0.35">
      <c r="A3552" s="28">
        <v>35</v>
      </c>
      <c r="B3552" s="28" t="s">
        <v>3395</v>
      </c>
      <c r="C3552" s="28" t="s">
        <v>442</v>
      </c>
      <c r="D3552" s="28">
        <v>3525003</v>
      </c>
      <c r="E3552" s="28" t="s">
        <v>3670</v>
      </c>
    </row>
    <row r="3553" spans="1:5" x14ac:dyDescent="0.35">
      <c r="A3553" s="28">
        <v>35</v>
      </c>
      <c r="B3553" s="28" t="s">
        <v>3395</v>
      </c>
      <c r="C3553" s="28" t="s">
        <v>442</v>
      </c>
      <c r="D3553" s="28">
        <v>3525102</v>
      </c>
      <c r="E3553" s="28" t="s">
        <v>3671</v>
      </c>
    </row>
    <row r="3554" spans="1:5" x14ac:dyDescent="0.35">
      <c r="A3554" s="28">
        <v>35</v>
      </c>
      <c r="B3554" s="28" t="s">
        <v>3395</v>
      </c>
      <c r="C3554" s="28" t="s">
        <v>442</v>
      </c>
      <c r="D3554" s="28">
        <v>3525201</v>
      </c>
      <c r="E3554" s="28" t="s">
        <v>3672</v>
      </c>
    </row>
    <row r="3555" spans="1:5" x14ac:dyDescent="0.35">
      <c r="A3555" s="28">
        <v>35</v>
      </c>
      <c r="B3555" s="28" t="s">
        <v>3395</v>
      </c>
      <c r="C3555" s="28" t="s">
        <v>442</v>
      </c>
      <c r="D3555" s="28">
        <v>3525300</v>
      </c>
      <c r="E3555" s="28" t="s">
        <v>3673</v>
      </c>
    </row>
    <row r="3556" spans="1:5" x14ac:dyDescent="0.35">
      <c r="A3556" s="28">
        <v>35</v>
      </c>
      <c r="B3556" s="28" t="s">
        <v>3395</v>
      </c>
      <c r="C3556" s="28" t="s">
        <v>442</v>
      </c>
      <c r="D3556" s="28">
        <v>3525409</v>
      </c>
      <c r="E3556" s="28" t="s">
        <v>3674</v>
      </c>
    </row>
    <row r="3557" spans="1:5" x14ac:dyDescent="0.35">
      <c r="A3557" s="28">
        <v>35</v>
      </c>
      <c r="B3557" s="28" t="s">
        <v>3395</v>
      </c>
      <c r="C3557" s="28" t="s">
        <v>442</v>
      </c>
      <c r="D3557" s="28">
        <v>3525508</v>
      </c>
      <c r="E3557" s="28" t="s">
        <v>3675</v>
      </c>
    </row>
    <row r="3558" spans="1:5" x14ac:dyDescent="0.35">
      <c r="A3558" s="28">
        <v>35</v>
      </c>
      <c r="B3558" s="28" t="s">
        <v>3395</v>
      </c>
      <c r="C3558" s="28" t="s">
        <v>442</v>
      </c>
      <c r="D3558" s="28">
        <v>3525607</v>
      </c>
      <c r="E3558" s="28" t="s">
        <v>3676</v>
      </c>
    </row>
    <row r="3559" spans="1:5" x14ac:dyDescent="0.35">
      <c r="A3559" s="28">
        <v>35</v>
      </c>
      <c r="B3559" s="28" t="s">
        <v>3395</v>
      </c>
      <c r="C3559" s="28" t="s">
        <v>442</v>
      </c>
      <c r="D3559" s="28">
        <v>3525706</v>
      </c>
      <c r="E3559" s="28" t="s">
        <v>3677</v>
      </c>
    </row>
    <row r="3560" spans="1:5" x14ac:dyDescent="0.35">
      <c r="A3560" s="28">
        <v>35</v>
      </c>
      <c r="B3560" s="28" t="s">
        <v>3395</v>
      </c>
      <c r="C3560" s="28" t="s">
        <v>442</v>
      </c>
      <c r="D3560" s="28">
        <v>3525805</v>
      </c>
      <c r="E3560" s="28" t="s">
        <v>3678</v>
      </c>
    </row>
    <row r="3561" spans="1:5" x14ac:dyDescent="0.35">
      <c r="A3561" s="28">
        <v>35</v>
      </c>
      <c r="B3561" s="28" t="s">
        <v>3395</v>
      </c>
      <c r="C3561" s="28" t="s">
        <v>442</v>
      </c>
      <c r="D3561" s="28">
        <v>3525854</v>
      </c>
      <c r="E3561" s="28" t="s">
        <v>3679</v>
      </c>
    </row>
    <row r="3562" spans="1:5" x14ac:dyDescent="0.35">
      <c r="A3562" s="28">
        <v>35</v>
      </c>
      <c r="B3562" s="28" t="s">
        <v>3395</v>
      </c>
      <c r="C3562" s="28" t="s">
        <v>442</v>
      </c>
      <c r="D3562" s="28">
        <v>3525904</v>
      </c>
      <c r="E3562" s="28" t="s">
        <v>3680</v>
      </c>
    </row>
    <row r="3563" spans="1:5" x14ac:dyDescent="0.35">
      <c r="A3563" s="28">
        <v>35</v>
      </c>
      <c r="B3563" s="28" t="s">
        <v>3395</v>
      </c>
      <c r="C3563" s="28" t="s">
        <v>442</v>
      </c>
      <c r="D3563" s="28">
        <v>3526001</v>
      </c>
      <c r="E3563" s="28" t="s">
        <v>3681</v>
      </c>
    </row>
    <row r="3564" spans="1:5" x14ac:dyDescent="0.35">
      <c r="A3564" s="28">
        <v>35</v>
      </c>
      <c r="B3564" s="28" t="s">
        <v>3395</v>
      </c>
      <c r="C3564" s="28" t="s">
        <v>442</v>
      </c>
      <c r="D3564" s="28">
        <v>3526100</v>
      </c>
      <c r="E3564" s="28" t="s">
        <v>3682</v>
      </c>
    </row>
    <row r="3565" spans="1:5" x14ac:dyDescent="0.35">
      <c r="A3565" s="28">
        <v>35</v>
      </c>
      <c r="B3565" s="28" t="s">
        <v>3395</v>
      </c>
      <c r="C3565" s="28" t="s">
        <v>442</v>
      </c>
      <c r="D3565" s="28">
        <v>3526209</v>
      </c>
      <c r="E3565" s="28" t="s">
        <v>3683</v>
      </c>
    </row>
    <row r="3566" spans="1:5" x14ac:dyDescent="0.35">
      <c r="A3566" s="28">
        <v>35</v>
      </c>
      <c r="B3566" s="28" t="s">
        <v>3395</v>
      </c>
      <c r="C3566" s="28" t="s">
        <v>442</v>
      </c>
      <c r="D3566" s="28">
        <v>3526308</v>
      </c>
      <c r="E3566" s="28" t="s">
        <v>3684</v>
      </c>
    </row>
    <row r="3567" spans="1:5" x14ac:dyDescent="0.35">
      <c r="A3567" s="28">
        <v>35</v>
      </c>
      <c r="B3567" s="28" t="s">
        <v>3395</v>
      </c>
      <c r="C3567" s="28" t="s">
        <v>442</v>
      </c>
      <c r="D3567" s="28">
        <v>3526407</v>
      </c>
      <c r="E3567" s="28" t="s">
        <v>3685</v>
      </c>
    </row>
    <row r="3568" spans="1:5" x14ac:dyDescent="0.35">
      <c r="A3568" s="28">
        <v>35</v>
      </c>
      <c r="B3568" s="28" t="s">
        <v>3395</v>
      </c>
      <c r="C3568" s="28" t="s">
        <v>442</v>
      </c>
      <c r="D3568" s="28">
        <v>3526506</v>
      </c>
      <c r="E3568" s="28" t="s">
        <v>3686</v>
      </c>
    </row>
    <row r="3569" spans="1:5" x14ac:dyDescent="0.35">
      <c r="A3569" s="28">
        <v>35</v>
      </c>
      <c r="B3569" s="28" t="s">
        <v>3395</v>
      </c>
      <c r="C3569" s="28" t="s">
        <v>442</v>
      </c>
      <c r="D3569" s="28">
        <v>3526605</v>
      </c>
      <c r="E3569" s="28" t="s">
        <v>3687</v>
      </c>
    </row>
    <row r="3570" spans="1:5" x14ac:dyDescent="0.35">
      <c r="A3570" s="28">
        <v>35</v>
      </c>
      <c r="B3570" s="28" t="s">
        <v>3395</v>
      </c>
      <c r="C3570" s="28" t="s">
        <v>442</v>
      </c>
      <c r="D3570" s="28">
        <v>3526704</v>
      </c>
      <c r="E3570" s="28" t="s">
        <v>3688</v>
      </c>
    </row>
    <row r="3571" spans="1:5" x14ac:dyDescent="0.35">
      <c r="A3571" s="28">
        <v>35</v>
      </c>
      <c r="B3571" s="28" t="s">
        <v>3395</v>
      </c>
      <c r="C3571" s="28" t="s">
        <v>442</v>
      </c>
      <c r="D3571" s="28">
        <v>3526803</v>
      </c>
      <c r="E3571" s="28" t="s">
        <v>3689</v>
      </c>
    </row>
    <row r="3572" spans="1:5" x14ac:dyDescent="0.35">
      <c r="A3572" s="28">
        <v>35</v>
      </c>
      <c r="B3572" s="28" t="s">
        <v>3395</v>
      </c>
      <c r="C3572" s="28" t="s">
        <v>442</v>
      </c>
      <c r="D3572" s="28">
        <v>3526902</v>
      </c>
      <c r="E3572" s="28" t="s">
        <v>3690</v>
      </c>
    </row>
    <row r="3573" spans="1:5" x14ac:dyDescent="0.35">
      <c r="A3573" s="28">
        <v>35</v>
      </c>
      <c r="B3573" s="28" t="s">
        <v>3395</v>
      </c>
      <c r="C3573" s="28" t="s">
        <v>442</v>
      </c>
      <c r="D3573" s="28">
        <v>3527009</v>
      </c>
      <c r="E3573" s="28" t="s">
        <v>3691</v>
      </c>
    </row>
    <row r="3574" spans="1:5" x14ac:dyDescent="0.35">
      <c r="A3574" s="28">
        <v>35</v>
      </c>
      <c r="B3574" s="28" t="s">
        <v>3395</v>
      </c>
      <c r="C3574" s="28" t="s">
        <v>442</v>
      </c>
      <c r="D3574" s="28">
        <v>3527108</v>
      </c>
      <c r="E3574" s="28" t="s">
        <v>3692</v>
      </c>
    </row>
    <row r="3575" spans="1:5" x14ac:dyDescent="0.35">
      <c r="A3575" s="28">
        <v>35</v>
      </c>
      <c r="B3575" s="28" t="s">
        <v>3395</v>
      </c>
      <c r="C3575" s="28" t="s">
        <v>442</v>
      </c>
      <c r="D3575" s="28">
        <v>3527207</v>
      </c>
      <c r="E3575" s="28" t="s">
        <v>3693</v>
      </c>
    </row>
    <row r="3576" spans="1:5" x14ac:dyDescent="0.35">
      <c r="A3576" s="28">
        <v>35</v>
      </c>
      <c r="B3576" s="28" t="s">
        <v>3395</v>
      </c>
      <c r="C3576" s="28" t="s">
        <v>442</v>
      </c>
      <c r="D3576" s="28">
        <v>3527256</v>
      </c>
      <c r="E3576" s="28" t="s">
        <v>3694</v>
      </c>
    </row>
    <row r="3577" spans="1:5" x14ac:dyDescent="0.35">
      <c r="A3577" s="28">
        <v>35</v>
      </c>
      <c r="B3577" s="28" t="s">
        <v>3395</v>
      </c>
      <c r="C3577" s="28" t="s">
        <v>442</v>
      </c>
      <c r="D3577" s="28">
        <v>3527306</v>
      </c>
      <c r="E3577" s="28" t="s">
        <v>3695</v>
      </c>
    </row>
    <row r="3578" spans="1:5" x14ac:dyDescent="0.35">
      <c r="A3578" s="28">
        <v>35</v>
      </c>
      <c r="B3578" s="28" t="s">
        <v>3395</v>
      </c>
      <c r="C3578" s="28" t="s">
        <v>442</v>
      </c>
      <c r="D3578" s="28">
        <v>3527405</v>
      </c>
      <c r="E3578" s="28" t="s">
        <v>3696</v>
      </c>
    </row>
    <row r="3579" spans="1:5" x14ac:dyDescent="0.35">
      <c r="A3579" s="28">
        <v>35</v>
      </c>
      <c r="B3579" s="28" t="s">
        <v>3395</v>
      </c>
      <c r="C3579" s="28" t="s">
        <v>442</v>
      </c>
      <c r="D3579" s="28">
        <v>3527504</v>
      </c>
      <c r="E3579" s="28" t="s">
        <v>3697</v>
      </c>
    </row>
    <row r="3580" spans="1:5" x14ac:dyDescent="0.35">
      <c r="A3580" s="28">
        <v>35</v>
      </c>
      <c r="B3580" s="28" t="s">
        <v>3395</v>
      </c>
      <c r="C3580" s="28" t="s">
        <v>442</v>
      </c>
      <c r="D3580" s="28">
        <v>3527603</v>
      </c>
      <c r="E3580" s="28" t="s">
        <v>3698</v>
      </c>
    </row>
    <row r="3581" spans="1:5" x14ac:dyDescent="0.35">
      <c r="A3581" s="28">
        <v>35</v>
      </c>
      <c r="B3581" s="28" t="s">
        <v>3395</v>
      </c>
      <c r="C3581" s="28" t="s">
        <v>442</v>
      </c>
      <c r="D3581" s="28">
        <v>3527702</v>
      </c>
      <c r="E3581" s="28" t="s">
        <v>3699</v>
      </c>
    </row>
    <row r="3582" spans="1:5" x14ac:dyDescent="0.35">
      <c r="A3582" s="28">
        <v>35</v>
      </c>
      <c r="B3582" s="28" t="s">
        <v>3395</v>
      </c>
      <c r="C3582" s="28" t="s">
        <v>442</v>
      </c>
      <c r="D3582" s="28">
        <v>3527801</v>
      </c>
      <c r="E3582" s="28" t="s">
        <v>3700</v>
      </c>
    </row>
    <row r="3583" spans="1:5" x14ac:dyDescent="0.35">
      <c r="A3583" s="28">
        <v>35</v>
      </c>
      <c r="B3583" s="28" t="s">
        <v>3395</v>
      </c>
      <c r="C3583" s="28" t="s">
        <v>442</v>
      </c>
      <c r="D3583" s="28">
        <v>3527900</v>
      </c>
      <c r="E3583" s="28" t="s">
        <v>3701</v>
      </c>
    </row>
    <row r="3584" spans="1:5" x14ac:dyDescent="0.35">
      <c r="A3584" s="28">
        <v>35</v>
      </c>
      <c r="B3584" s="28" t="s">
        <v>3395</v>
      </c>
      <c r="C3584" s="28" t="s">
        <v>442</v>
      </c>
      <c r="D3584" s="28">
        <v>3528007</v>
      </c>
      <c r="E3584" s="28" t="s">
        <v>3702</v>
      </c>
    </row>
    <row r="3585" spans="1:5" x14ac:dyDescent="0.35">
      <c r="A3585" s="28">
        <v>35</v>
      </c>
      <c r="B3585" s="28" t="s">
        <v>3395</v>
      </c>
      <c r="C3585" s="28" t="s">
        <v>442</v>
      </c>
      <c r="D3585" s="28">
        <v>3528106</v>
      </c>
      <c r="E3585" s="28" t="s">
        <v>3703</v>
      </c>
    </row>
    <row r="3586" spans="1:5" x14ac:dyDescent="0.35">
      <c r="A3586" s="28">
        <v>35</v>
      </c>
      <c r="B3586" s="28" t="s">
        <v>3395</v>
      </c>
      <c r="C3586" s="28" t="s">
        <v>442</v>
      </c>
      <c r="D3586" s="28">
        <v>3528205</v>
      </c>
      <c r="E3586" s="28" t="s">
        <v>3704</v>
      </c>
    </row>
    <row r="3587" spans="1:5" x14ac:dyDescent="0.35">
      <c r="A3587" s="28">
        <v>35</v>
      </c>
      <c r="B3587" s="28" t="s">
        <v>3395</v>
      </c>
      <c r="C3587" s="28" t="s">
        <v>442</v>
      </c>
      <c r="D3587" s="28">
        <v>3528304</v>
      </c>
      <c r="E3587" s="28" t="s">
        <v>3705</v>
      </c>
    </row>
    <row r="3588" spans="1:5" x14ac:dyDescent="0.35">
      <c r="A3588" s="28">
        <v>35</v>
      </c>
      <c r="B3588" s="28" t="s">
        <v>3395</v>
      </c>
      <c r="C3588" s="28" t="s">
        <v>442</v>
      </c>
      <c r="D3588" s="28">
        <v>3528403</v>
      </c>
      <c r="E3588" s="28" t="s">
        <v>3706</v>
      </c>
    </row>
    <row r="3589" spans="1:5" x14ac:dyDescent="0.35">
      <c r="A3589" s="28">
        <v>35</v>
      </c>
      <c r="B3589" s="28" t="s">
        <v>3395</v>
      </c>
      <c r="C3589" s="28" t="s">
        <v>442</v>
      </c>
      <c r="D3589" s="28">
        <v>3528502</v>
      </c>
      <c r="E3589" s="28" t="s">
        <v>3707</v>
      </c>
    </row>
    <row r="3590" spans="1:5" x14ac:dyDescent="0.35">
      <c r="A3590" s="28">
        <v>35</v>
      </c>
      <c r="B3590" s="28" t="s">
        <v>3395</v>
      </c>
      <c r="C3590" s="28" t="s">
        <v>442</v>
      </c>
      <c r="D3590" s="28">
        <v>3528601</v>
      </c>
      <c r="E3590" s="28" t="s">
        <v>3708</v>
      </c>
    </row>
    <row r="3591" spans="1:5" x14ac:dyDescent="0.35">
      <c r="A3591" s="28">
        <v>35</v>
      </c>
      <c r="B3591" s="28" t="s">
        <v>3395</v>
      </c>
      <c r="C3591" s="28" t="s">
        <v>442</v>
      </c>
      <c r="D3591" s="28">
        <v>3528700</v>
      </c>
      <c r="E3591" s="28" t="s">
        <v>3709</v>
      </c>
    </row>
    <row r="3592" spans="1:5" x14ac:dyDescent="0.35">
      <c r="A3592" s="28">
        <v>35</v>
      </c>
      <c r="B3592" s="28" t="s">
        <v>3395</v>
      </c>
      <c r="C3592" s="28" t="s">
        <v>442</v>
      </c>
      <c r="D3592" s="28">
        <v>3528809</v>
      </c>
      <c r="E3592" s="28" t="s">
        <v>3710</v>
      </c>
    </row>
    <row r="3593" spans="1:5" x14ac:dyDescent="0.35">
      <c r="A3593" s="28">
        <v>35</v>
      </c>
      <c r="B3593" s="28" t="s">
        <v>3395</v>
      </c>
      <c r="C3593" s="28" t="s">
        <v>442</v>
      </c>
      <c r="D3593" s="28">
        <v>3528858</v>
      </c>
      <c r="E3593" s="28" t="s">
        <v>3711</v>
      </c>
    </row>
    <row r="3594" spans="1:5" x14ac:dyDescent="0.35">
      <c r="A3594" s="28">
        <v>35</v>
      </c>
      <c r="B3594" s="28" t="s">
        <v>3395</v>
      </c>
      <c r="C3594" s="28" t="s">
        <v>442</v>
      </c>
      <c r="D3594" s="28">
        <v>3528908</v>
      </c>
      <c r="E3594" s="28" t="s">
        <v>3712</v>
      </c>
    </row>
    <row r="3595" spans="1:5" x14ac:dyDescent="0.35">
      <c r="A3595" s="28">
        <v>35</v>
      </c>
      <c r="B3595" s="28" t="s">
        <v>3395</v>
      </c>
      <c r="C3595" s="28" t="s">
        <v>442</v>
      </c>
      <c r="D3595" s="28">
        <v>3529005</v>
      </c>
      <c r="E3595" s="28" t="s">
        <v>3713</v>
      </c>
    </row>
    <row r="3596" spans="1:5" x14ac:dyDescent="0.35">
      <c r="A3596" s="28">
        <v>35</v>
      </c>
      <c r="B3596" s="28" t="s">
        <v>3395</v>
      </c>
      <c r="C3596" s="28" t="s">
        <v>442</v>
      </c>
      <c r="D3596" s="28">
        <v>3529104</v>
      </c>
      <c r="E3596" s="28" t="s">
        <v>3714</v>
      </c>
    </row>
    <row r="3597" spans="1:5" x14ac:dyDescent="0.35">
      <c r="A3597" s="28">
        <v>35</v>
      </c>
      <c r="B3597" s="28" t="s">
        <v>3395</v>
      </c>
      <c r="C3597" s="28" t="s">
        <v>442</v>
      </c>
      <c r="D3597" s="28">
        <v>3529203</v>
      </c>
      <c r="E3597" s="28" t="s">
        <v>3715</v>
      </c>
    </row>
    <row r="3598" spans="1:5" x14ac:dyDescent="0.35">
      <c r="A3598" s="28">
        <v>35</v>
      </c>
      <c r="B3598" s="28" t="s">
        <v>3395</v>
      </c>
      <c r="C3598" s="28" t="s">
        <v>442</v>
      </c>
      <c r="D3598" s="28">
        <v>3529302</v>
      </c>
      <c r="E3598" s="28" t="s">
        <v>3716</v>
      </c>
    </row>
    <row r="3599" spans="1:5" x14ac:dyDescent="0.35">
      <c r="A3599" s="28">
        <v>35</v>
      </c>
      <c r="B3599" s="28" t="s">
        <v>3395</v>
      </c>
      <c r="C3599" s="28" t="s">
        <v>442</v>
      </c>
      <c r="D3599" s="28">
        <v>3529401</v>
      </c>
      <c r="E3599" s="28" t="s">
        <v>3717</v>
      </c>
    </row>
    <row r="3600" spans="1:5" x14ac:dyDescent="0.35">
      <c r="A3600" s="28">
        <v>35</v>
      </c>
      <c r="B3600" s="28" t="s">
        <v>3395</v>
      </c>
      <c r="C3600" s="28" t="s">
        <v>442</v>
      </c>
      <c r="D3600" s="28">
        <v>3529500</v>
      </c>
      <c r="E3600" s="28" t="s">
        <v>3718</v>
      </c>
    </row>
    <row r="3601" spans="1:5" x14ac:dyDescent="0.35">
      <c r="A3601" s="28">
        <v>35</v>
      </c>
      <c r="B3601" s="28" t="s">
        <v>3395</v>
      </c>
      <c r="C3601" s="28" t="s">
        <v>442</v>
      </c>
      <c r="D3601" s="28">
        <v>3529609</v>
      </c>
      <c r="E3601" s="28" t="s">
        <v>3719</v>
      </c>
    </row>
    <row r="3602" spans="1:5" x14ac:dyDescent="0.35">
      <c r="A3602" s="28">
        <v>35</v>
      </c>
      <c r="B3602" s="28" t="s">
        <v>3395</v>
      </c>
      <c r="C3602" s="28" t="s">
        <v>442</v>
      </c>
      <c r="D3602" s="28">
        <v>3529658</v>
      </c>
      <c r="E3602" s="28" t="s">
        <v>3720</v>
      </c>
    </row>
    <row r="3603" spans="1:5" x14ac:dyDescent="0.35">
      <c r="A3603" s="28">
        <v>35</v>
      </c>
      <c r="B3603" s="28" t="s">
        <v>3395</v>
      </c>
      <c r="C3603" s="28" t="s">
        <v>442</v>
      </c>
      <c r="D3603" s="28">
        <v>3529708</v>
      </c>
      <c r="E3603" s="28" t="s">
        <v>3721</v>
      </c>
    </row>
    <row r="3604" spans="1:5" x14ac:dyDescent="0.35">
      <c r="A3604" s="28">
        <v>35</v>
      </c>
      <c r="B3604" s="28" t="s">
        <v>3395</v>
      </c>
      <c r="C3604" s="28" t="s">
        <v>442</v>
      </c>
      <c r="D3604" s="28">
        <v>3529807</v>
      </c>
      <c r="E3604" s="28" t="s">
        <v>3722</v>
      </c>
    </row>
    <row r="3605" spans="1:5" x14ac:dyDescent="0.35">
      <c r="A3605" s="28">
        <v>35</v>
      </c>
      <c r="B3605" s="28" t="s">
        <v>3395</v>
      </c>
      <c r="C3605" s="28" t="s">
        <v>442</v>
      </c>
      <c r="D3605" s="28">
        <v>3529906</v>
      </c>
      <c r="E3605" s="28" t="s">
        <v>3723</v>
      </c>
    </row>
    <row r="3606" spans="1:5" x14ac:dyDescent="0.35">
      <c r="A3606" s="28">
        <v>35</v>
      </c>
      <c r="B3606" s="28" t="s">
        <v>3395</v>
      </c>
      <c r="C3606" s="28" t="s">
        <v>442</v>
      </c>
      <c r="D3606" s="28">
        <v>3530003</v>
      </c>
      <c r="E3606" s="28" t="s">
        <v>3724</v>
      </c>
    </row>
    <row r="3607" spans="1:5" x14ac:dyDescent="0.35">
      <c r="A3607" s="28">
        <v>35</v>
      </c>
      <c r="B3607" s="28" t="s">
        <v>3395</v>
      </c>
      <c r="C3607" s="28" t="s">
        <v>442</v>
      </c>
      <c r="D3607" s="28">
        <v>3530102</v>
      </c>
      <c r="E3607" s="28" t="s">
        <v>3725</v>
      </c>
    </row>
    <row r="3608" spans="1:5" x14ac:dyDescent="0.35">
      <c r="A3608" s="28">
        <v>35</v>
      </c>
      <c r="B3608" s="28" t="s">
        <v>3395</v>
      </c>
      <c r="C3608" s="28" t="s">
        <v>442</v>
      </c>
      <c r="D3608" s="28">
        <v>3530201</v>
      </c>
      <c r="E3608" s="28" t="s">
        <v>3726</v>
      </c>
    </row>
    <row r="3609" spans="1:5" x14ac:dyDescent="0.35">
      <c r="A3609" s="28">
        <v>35</v>
      </c>
      <c r="B3609" s="28" t="s">
        <v>3395</v>
      </c>
      <c r="C3609" s="28" t="s">
        <v>442</v>
      </c>
      <c r="D3609" s="28">
        <v>3530300</v>
      </c>
      <c r="E3609" s="28" t="s">
        <v>3727</v>
      </c>
    </row>
    <row r="3610" spans="1:5" x14ac:dyDescent="0.35">
      <c r="A3610" s="28">
        <v>35</v>
      </c>
      <c r="B3610" s="28" t="s">
        <v>3395</v>
      </c>
      <c r="C3610" s="28" t="s">
        <v>442</v>
      </c>
      <c r="D3610" s="28">
        <v>3530409</v>
      </c>
      <c r="E3610" s="28" t="s">
        <v>3728</v>
      </c>
    </row>
    <row r="3611" spans="1:5" x14ac:dyDescent="0.35">
      <c r="A3611" s="28">
        <v>35</v>
      </c>
      <c r="B3611" s="28" t="s">
        <v>3395</v>
      </c>
      <c r="C3611" s="28" t="s">
        <v>442</v>
      </c>
      <c r="D3611" s="28">
        <v>3530508</v>
      </c>
      <c r="E3611" s="28" t="s">
        <v>3729</v>
      </c>
    </row>
    <row r="3612" spans="1:5" x14ac:dyDescent="0.35">
      <c r="A3612" s="28">
        <v>35</v>
      </c>
      <c r="B3612" s="28" t="s">
        <v>3395</v>
      </c>
      <c r="C3612" s="28" t="s">
        <v>442</v>
      </c>
      <c r="D3612" s="28">
        <v>3530607</v>
      </c>
      <c r="E3612" s="28" t="s">
        <v>3730</v>
      </c>
    </row>
    <row r="3613" spans="1:5" x14ac:dyDescent="0.35">
      <c r="A3613" s="28">
        <v>35</v>
      </c>
      <c r="B3613" s="28" t="s">
        <v>3395</v>
      </c>
      <c r="C3613" s="28" t="s">
        <v>442</v>
      </c>
      <c r="D3613" s="28">
        <v>3530706</v>
      </c>
      <c r="E3613" s="28" t="s">
        <v>3731</v>
      </c>
    </row>
    <row r="3614" spans="1:5" x14ac:dyDescent="0.35">
      <c r="A3614" s="28">
        <v>35</v>
      </c>
      <c r="B3614" s="28" t="s">
        <v>3395</v>
      </c>
      <c r="C3614" s="28" t="s">
        <v>442</v>
      </c>
      <c r="D3614" s="28">
        <v>3530805</v>
      </c>
      <c r="E3614" s="28" t="s">
        <v>3732</v>
      </c>
    </row>
    <row r="3615" spans="1:5" x14ac:dyDescent="0.35">
      <c r="A3615" s="28">
        <v>35</v>
      </c>
      <c r="B3615" s="28" t="s">
        <v>3395</v>
      </c>
      <c r="C3615" s="28" t="s">
        <v>442</v>
      </c>
      <c r="D3615" s="28">
        <v>3530904</v>
      </c>
      <c r="E3615" s="28" t="s">
        <v>3733</v>
      </c>
    </row>
    <row r="3616" spans="1:5" x14ac:dyDescent="0.35">
      <c r="A3616" s="28">
        <v>35</v>
      </c>
      <c r="B3616" s="28" t="s">
        <v>3395</v>
      </c>
      <c r="C3616" s="28" t="s">
        <v>442</v>
      </c>
      <c r="D3616" s="28">
        <v>3531001</v>
      </c>
      <c r="E3616" s="28" t="s">
        <v>3734</v>
      </c>
    </row>
    <row r="3617" spans="1:5" x14ac:dyDescent="0.35">
      <c r="A3617" s="28">
        <v>35</v>
      </c>
      <c r="B3617" s="28" t="s">
        <v>3395</v>
      </c>
      <c r="C3617" s="28" t="s">
        <v>442</v>
      </c>
      <c r="D3617" s="28">
        <v>3531100</v>
      </c>
      <c r="E3617" s="28" t="s">
        <v>3735</v>
      </c>
    </row>
    <row r="3618" spans="1:5" x14ac:dyDescent="0.35">
      <c r="A3618" s="28">
        <v>35</v>
      </c>
      <c r="B3618" s="28" t="s">
        <v>3395</v>
      </c>
      <c r="C3618" s="28" t="s">
        <v>442</v>
      </c>
      <c r="D3618" s="28">
        <v>3531209</v>
      </c>
      <c r="E3618" s="28" t="s">
        <v>3736</v>
      </c>
    </row>
    <row r="3619" spans="1:5" x14ac:dyDescent="0.35">
      <c r="A3619" s="28">
        <v>35</v>
      </c>
      <c r="B3619" s="28" t="s">
        <v>3395</v>
      </c>
      <c r="C3619" s="28" t="s">
        <v>442</v>
      </c>
      <c r="D3619" s="28">
        <v>3531308</v>
      </c>
      <c r="E3619" s="28" t="s">
        <v>3737</v>
      </c>
    </row>
    <row r="3620" spans="1:5" x14ac:dyDescent="0.35">
      <c r="A3620" s="28">
        <v>35</v>
      </c>
      <c r="B3620" s="28" t="s">
        <v>3395</v>
      </c>
      <c r="C3620" s="28" t="s">
        <v>442</v>
      </c>
      <c r="D3620" s="28">
        <v>3531407</v>
      </c>
      <c r="E3620" s="28" t="s">
        <v>3738</v>
      </c>
    </row>
    <row r="3621" spans="1:5" x14ac:dyDescent="0.35">
      <c r="A3621" s="28">
        <v>35</v>
      </c>
      <c r="B3621" s="28" t="s">
        <v>3395</v>
      </c>
      <c r="C3621" s="28" t="s">
        <v>442</v>
      </c>
      <c r="D3621" s="28">
        <v>3531506</v>
      </c>
      <c r="E3621" s="28" t="s">
        <v>3739</v>
      </c>
    </row>
    <row r="3622" spans="1:5" x14ac:dyDescent="0.35">
      <c r="A3622" s="28">
        <v>35</v>
      </c>
      <c r="B3622" s="28" t="s">
        <v>3395</v>
      </c>
      <c r="C3622" s="28" t="s">
        <v>442</v>
      </c>
      <c r="D3622" s="28">
        <v>3531605</v>
      </c>
      <c r="E3622" s="28" t="s">
        <v>3740</v>
      </c>
    </row>
    <row r="3623" spans="1:5" x14ac:dyDescent="0.35">
      <c r="A3623" s="28">
        <v>35</v>
      </c>
      <c r="B3623" s="28" t="s">
        <v>3395</v>
      </c>
      <c r="C3623" s="28" t="s">
        <v>442</v>
      </c>
      <c r="D3623" s="28">
        <v>3531704</v>
      </c>
      <c r="E3623" s="28" t="s">
        <v>3741</v>
      </c>
    </row>
    <row r="3624" spans="1:5" x14ac:dyDescent="0.35">
      <c r="A3624" s="28">
        <v>35</v>
      </c>
      <c r="B3624" s="28" t="s">
        <v>3395</v>
      </c>
      <c r="C3624" s="28" t="s">
        <v>442</v>
      </c>
      <c r="D3624" s="28">
        <v>3531803</v>
      </c>
      <c r="E3624" s="28" t="s">
        <v>3742</v>
      </c>
    </row>
    <row r="3625" spans="1:5" x14ac:dyDescent="0.35">
      <c r="A3625" s="28">
        <v>35</v>
      </c>
      <c r="B3625" s="28" t="s">
        <v>3395</v>
      </c>
      <c r="C3625" s="28" t="s">
        <v>442</v>
      </c>
      <c r="D3625" s="28">
        <v>3531902</v>
      </c>
      <c r="E3625" s="28" t="s">
        <v>3743</v>
      </c>
    </row>
    <row r="3626" spans="1:5" x14ac:dyDescent="0.35">
      <c r="A3626" s="28">
        <v>35</v>
      </c>
      <c r="B3626" s="28" t="s">
        <v>3395</v>
      </c>
      <c r="C3626" s="28" t="s">
        <v>442</v>
      </c>
      <c r="D3626" s="28">
        <v>3532009</v>
      </c>
      <c r="E3626" s="28" t="s">
        <v>3744</v>
      </c>
    </row>
    <row r="3627" spans="1:5" x14ac:dyDescent="0.35">
      <c r="A3627" s="28">
        <v>35</v>
      </c>
      <c r="B3627" s="28" t="s">
        <v>3395</v>
      </c>
      <c r="C3627" s="28" t="s">
        <v>442</v>
      </c>
      <c r="D3627" s="28">
        <v>3532058</v>
      </c>
      <c r="E3627" s="28" t="s">
        <v>3745</v>
      </c>
    </row>
    <row r="3628" spans="1:5" x14ac:dyDescent="0.35">
      <c r="A3628" s="28">
        <v>35</v>
      </c>
      <c r="B3628" s="28" t="s">
        <v>3395</v>
      </c>
      <c r="C3628" s="28" t="s">
        <v>442</v>
      </c>
      <c r="D3628" s="28">
        <v>3532108</v>
      </c>
      <c r="E3628" s="28" t="s">
        <v>3746</v>
      </c>
    </row>
    <row r="3629" spans="1:5" x14ac:dyDescent="0.35">
      <c r="A3629" s="28">
        <v>35</v>
      </c>
      <c r="B3629" s="28" t="s">
        <v>3395</v>
      </c>
      <c r="C3629" s="28" t="s">
        <v>442</v>
      </c>
      <c r="D3629" s="28">
        <v>3532157</v>
      </c>
      <c r="E3629" s="28" t="s">
        <v>3747</v>
      </c>
    </row>
    <row r="3630" spans="1:5" x14ac:dyDescent="0.35">
      <c r="A3630" s="28">
        <v>35</v>
      </c>
      <c r="B3630" s="28" t="s">
        <v>3395</v>
      </c>
      <c r="C3630" s="28" t="s">
        <v>442</v>
      </c>
      <c r="D3630" s="28">
        <v>3532207</v>
      </c>
      <c r="E3630" s="28" t="s">
        <v>3748</v>
      </c>
    </row>
    <row r="3631" spans="1:5" x14ac:dyDescent="0.35">
      <c r="A3631" s="28">
        <v>35</v>
      </c>
      <c r="B3631" s="28" t="s">
        <v>3395</v>
      </c>
      <c r="C3631" s="28" t="s">
        <v>442</v>
      </c>
      <c r="D3631" s="28">
        <v>3532306</v>
      </c>
      <c r="E3631" s="28" t="s">
        <v>3749</v>
      </c>
    </row>
    <row r="3632" spans="1:5" x14ac:dyDescent="0.35">
      <c r="A3632" s="28">
        <v>35</v>
      </c>
      <c r="B3632" s="28" t="s">
        <v>3395</v>
      </c>
      <c r="C3632" s="28" t="s">
        <v>442</v>
      </c>
      <c r="D3632" s="28">
        <v>3532405</v>
      </c>
      <c r="E3632" s="28" t="s">
        <v>3750</v>
      </c>
    </row>
    <row r="3633" spans="1:5" x14ac:dyDescent="0.35">
      <c r="A3633" s="28">
        <v>35</v>
      </c>
      <c r="B3633" s="28" t="s">
        <v>3395</v>
      </c>
      <c r="C3633" s="28" t="s">
        <v>442</v>
      </c>
      <c r="D3633" s="28">
        <v>3532504</v>
      </c>
      <c r="E3633" s="28" t="s">
        <v>3751</v>
      </c>
    </row>
    <row r="3634" spans="1:5" x14ac:dyDescent="0.35">
      <c r="A3634" s="28">
        <v>35</v>
      </c>
      <c r="B3634" s="28" t="s">
        <v>3395</v>
      </c>
      <c r="C3634" s="28" t="s">
        <v>442</v>
      </c>
      <c r="D3634" s="28">
        <v>3532603</v>
      </c>
      <c r="E3634" s="28" t="s">
        <v>3752</v>
      </c>
    </row>
    <row r="3635" spans="1:5" x14ac:dyDescent="0.35">
      <c r="A3635" s="28">
        <v>35</v>
      </c>
      <c r="B3635" s="28" t="s">
        <v>3395</v>
      </c>
      <c r="C3635" s="28" t="s">
        <v>442</v>
      </c>
      <c r="D3635" s="28">
        <v>3532702</v>
      </c>
      <c r="E3635" s="28" t="s">
        <v>3753</v>
      </c>
    </row>
    <row r="3636" spans="1:5" x14ac:dyDescent="0.35">
      <c r="A3636" s="28">
        <v>35</v>
      </c>
      <c r="B3636" s="28" t="s">
        <v>3395</v>
      </c>
      <c r="C3636" s="28" t="s">
        <v>442</v>
      </c>
      <c r="D3636" s="28">
        <v>3532801</v>
      </c>
      <c r="E3636" s="28" t="s">
        <v>3754</v>
      </c>
    </row>
    <row r="3637" spans="1:5" x14ac:dyDescent="0.35">
      <c r="A3637" s="28">
        <v>35</v>
      </c>
      <c r="B3637" s="28" t="s">
        <v>3395</v>
      </c>
      <c r="C3637" s="28" t="s">
        <v>442</v>
      </c>
      <c r="D3637" s="28">
        <v>3532827</v>
      </c>
      <c r="E3637" s="28" t="s">
        <v>3755</v>
      </c>
    </row>
    <row r="3638" spans="1:5" x14ac:dyDescent="0.35">
      <c r="A3638" s="28">
        <v>35</v>
      </c>
      <c r="B3638" s="28" t="s">
        <v>3395</v>
      </c>
      <c r="C3638" s="28" t="s">
        <v>442</v>
      </c>
      <c r="D3638" s="28">
        <v>3532843</v>
      </c>
      <c r="E3638" s="28" t="s">
        <v>3756</v>
      </c>
    </row>
    <row r="3639" spans="1:5" x14ac:dyDescent="0.35">
      <c r="A3639" s="28">
        <v>35</v>
      </c>
      <c r="B3639" s="28" t="s">
        <v>3395</v>
      </c>
      <c r="C3639" s="28" t="s">
        <v>442</v>
      </c>
      <c r="D3639" s="28">
        <v>3532868</v>
      </c>
      <c r="E3639" s="28" t="s">
        <v>3757</v>
      </c>
    </row>
    <row r="3640" spans="1:5" x14ac:dyDescent="0.35">
      <c r="A3640" s="28">
        <v>35</v>
      </c>
      <c r="B3640" s="28" t="s">
        <v>3395</v>
      </c>
      <c r="C3640" s="28" t="s">
        <v>442</v>
      </c>
      <c r="D3640" s="28">
        <v>3532900</v>
      </c>
      <c r="E3640" s="28" t="s">
        <v>3758</v>
      </c>
    </row>
    <row r="3641" spans="1:5" x14ac:dyDescent="0.35">
      <c r="A3641" s="28">
        <v>35</v>
      </c>
      <c r="B3641" s="28" t="s">
        <v>3395</v>
      </c>
      <c r="C3641" s="28" t="s">
        <v>442</v>
      </c>
      <c r="D3641" s="28">
        <v>3533007</v>
      </c>
      <c r="E3641" s="28" t="s">
        <v>3759</v>
      </c>
    </row>
    <row r="3642" spans="1:5" x14ac:dyDescent="0.35">
      <c r="A3642" s="28">
        <v>35</v>
      </c>
      <c r="B3642" s="28" t="s">
        <v>3395</v>
      </c>
      <c r="C3642" s="28" t="s">
        <v>442</v>
      </c>
      <c r="D3642" s="28">
        <v>3533106</v>
      </c>
      <c r="E3642" s="28" t="s">
        <v>3760</v>
      </c>
    </row>
    <row r="3643" spans="1:5" x14ac:dyDescent="0.35">
      <c r="A3643" s="28">
        <v>35</v>
      </c>
      <c r="B3643" s="28" t="s">
        <v>3395</v>
      </c>
      <c r="C3643" s="28" t="s">
        <v>442</v>
      </c>
      <c r="D3643" s="28">
        <v>3533205</v>
      </c>
      <c r="E3643" s="28" t="s">
        <v>3761</v>
      </c>
    </row>
    <row r="3644" spans="1:5" x14ac:dyDescent="0.35">
      <c r="A3644" s="28">
        <v>35</v>
      </c>
      <c r="B3644" s="28" t="s">
        <v>3395</v>
      </c>
      <c r="C3644" s="28" t="s">
        <v>442</v>
      </c>
      <c r="D3644" s="28">
        <v>3533254</v>
      </c>
      <c r="E3644" s="28" t="s">
        <v>3762</v>
      </c>
    </row>
    <row r="3645" spans="1:5" x14ac:dyDescent="0.35">
      <c r="A3645" s="28">
        <v>35</v>
      </c>
      <c r="B3645" s="28" t="s">
        <v>3395</v>
      </c>
      <c r="C3645" s="28" t="s">
        <v>442</v>
      </c>
      <c r="D3645" s="28">
        <v>3533304</v>
      </c>
      <c r="E3645" s="28" t="s">
        <v>3763</v>
      </c>
    </row>
    <row r="3646" spans="1:5" x14ac:dyDescent="0.35">
      <c r="A3646" s="28">
        <v>35</v>
      </c>
      <c r="B3646" s="28" t="s">
        <v>3395</v>
      </c>
      <c r="C3646" s="28" t="s">
        <v>442</v>
      </c>
      <c r="D3646" s="28">
        <v>3533403</v>
      </c>
      <c r="E3646" s="28" t="s">
        <v>3764</v>
      </c>
    </row>
    <row r="3647" spans="1:5" x14ac:dyDescent="0.35">
      <c r="A3647" s="28">
        <v>35</v>
      </c>
      <c r="B3647" s="28" t="s">
        <v>3395</v>
      </c>
      <c r="C3647" s="28" t="s">
        <v>442</v>
      </c>
      <c r="D3647" s="28">
        <v>3533502</v>
      </c>
      <c r="E3647" s="28" t="s">
        <v>2275</v>
      </c>
    </row>
    <row r="3648" spans="1:5" x14ac:dyDescent="0.35">
      <c r="A3648" s="28">
        <v>35</v>
      </c>
      <c r="B3648" s="28" t="s">
        <v>3395</v>
      </c>
      <c r="C3648" s="28" t="s">
        <v>442</v>
      </c>
      <c r="D3648" s="28">
        <v>3533601</v>
      </c>
      <c r="E3648" s="28" t="s">
        <v>3765</v>
      </c>
    </row>
    <row r="3649" spans="1:5" x14ac:dyDescent="0.35">
      <c r="A3649" s="28">
        <v>35</v>
      </c>
      <c r="B3649" s="28" t="s">
        <v>3395</v>
      </c>
      <c r="C3649" s="28" t="s">
        <v>442</v>
      </c>
      <c r="D3649" s="28">
        <v>3533700</v>
      </c>
      <c r="E3649" s="28" t="s">
        <v>3766</v>
      </c>
    </row>
    <row r="3650" spans="1:5" x14ac:dyDescent="0.35">
      <c r="A3650" s="28">
        <v>35</v>
      </c>
      <c r="B3650" s="28" t="s">
        <v>3395</v>
      </c>
      <c r="C3650" s="28" t="s">
        <v>442</v>
      </c>
      <c r="D3650" s="28">
        <v>3533809</v>
      </c>
      <c r="E3650" s="28" t="s">
        <v>3767</v>
      </c>
    </row>
    <row r="3651" spans="1:5" x14ac:dyDescent="0.35">
      <c r="A3651" s="28">
        <v>35</v>
      </c>
      <c r="B3651" s="28" t="s">
        <v>3395</v>
      </c>
      <c r="C3651" s="28" t="s">
        <v>442</v>
      </c>
      <c r="D3651" s="28">
        <v>3533908</v>
      </c>
      <c r="E3651" s="28" t="s">
        <v>3768</v>
      </c>
    </row>
    <row r="3652" spans="1:5" x14ac:dyDescent="0.35">
      <c r="A3652" s="28">
        <v>35</v>
      </c>
      <c r="B3652" s="28" t="s">
        <v>3395</v>
      </c>
      <c r="C3652" s="28" t="s">
        <v>442</v>
      </c>
      <c r="D3652" s="28">
        <v>3534005</v>
      </c>
      <c r="E3652" s="28" t="s">
        <v>3769</v>
      </c>
    </row>
    <row r="3653" spans="1:5" x14ac:dyDescent="0.35">
      <c r="A3653" s="28">
        <v>35</v>
      </c>
      <c r="B3653" s="28" t="s">
        <v>3395</v>
      </c>
      <c r="C3653" s="28" t="s">
        <v>442</v>
      </c>
      <c r="D3653" s="28">
        <v>3534104</v>
      </c>
      <c r="E3653" s="28" t="s">
        <v>3770</v>
      </c>
    </row>
    <row r="3654" spans="1:5" x14ac:dyDescent="0.35">
      <c r="A3654" s="28">
        <v>35</v>
      </c>
      <c r="B3654" s="28" t="s">
        <v>3395</v>
      </c>
      <c r="C3654" s="28" t="s">
        <v>442</v>
      </c>
      <c r="D3654" s="28">
        <v>3534203</v>
      </c>
      <c r="E3654" s="28" t="s">
        <v>3771</v>
      </c>
    </row>
    <row r="3655" spans="1:5" x14ac:dyDescent="0.35">
      <c r="A3655" s="28">
        <v>35</v>
      </c>
      <c r="B3655" s="28" t="s">
        <v>3395</v>
      </c>
      <c r="C3655" s="28" t="s">
        <v>442</v>
      </c>
      <c r="D3655" s="28">
        <v>3534302</v>
      </c>
      <c r="E3655" s="28" t="s">
        <v>3772</v>
      </c>
    </row>
    <row r="3656" spans="1:5" x14ac:dyDescent="0.35">
      <c r="A3656" s="28">
        <v>35</v>
      </c>
      <c r="B3656" s="28" t="s">
        <v>3395</v>
      </c>
      <c r="C3656" s="28" t="s">
        <v>442</v>
      </c>
      <c r="D3656" s="28">
        <v>3534401</v>
      </c>
      <c r="E3656" s="28" t="s">
        <v>3773</v>
      </c>
    </row>
    <row r="3657" spans="1:5" x14ac:dyDescent="0.35">
      <c r="A3657" s="28">
        <v>35</v>
      </c>
      <c r="B3657" s="28" t="s">
        <v>3395</v>
      </c>
      <c r="C3657" s="28" t="s">
        <v>442</v>
      </c>
      <c r="D3657" s="28">
        <v>3534500</v>
      </c>
      <c r="E3657" s="28" t="s">
        <v>3774</v>
      </c>
    </row>
    <row r="3658" spans="1:5" x14ac:dyDescent="0.35">
      <c r="A3658" s="28">
        <v>35</v>
      </c>
      <c r="B3658" s="28" t="s">
        <v>3395</v>
      </c>
      <c r="C3658" s="28" t="s">
        <v>442</v>
      </c>
      <c r="D3658" s="28">
        <v>3534609</v>
      </c>
      <c r="E3658" s="28" t="s">
        <v>3775</v>
      </c>
    </row>
    <row r="3659" spans="1:5" x14ac:dyDescent="0.35">
      <c r="A3659" s="28">
        <v>35</v>
      </c>
      <c r="B3659" s="28" t="s">
        <v>3395</v>
      </c>
      <c r="C3659" s="28" t="s">
        <v>442</v>
      </c>
      <c r="D3659" s="28">
        <v>3534708</v>
      </c>
      <c r="E3659" s="28" t="s">
        <v>3776</v>
      </c>
    </row>
    <row r="3660" spans="1:5" x14ac:dyDescent="0.35">
      <c r="A3660" s="28">
        <v>35</v>
      </c>
      <c r="B3660" s="28" t="s">
        <v>3395</v>
      </c>
      <c r="C3660" s="28" t="s">
        <v>442</v>
      </c>
      <c r="D3660" s="28">
        <v>3534757</v>
      </c>
      <c r="E3660" s="28" t="s">
        <v>3777</v>
      </c>
    </row>
    <row r="3661" spans="1:5" x14ac:dyDescent="0.35">
      <c r="A3661" s="28">
        <v>35</v>
      </c>
      <c r="B3661" s="28" t="s">
        <v>3395</v>
      </c>
      <c r="C3661" s="28" t="s">
        <v>442</v>
      </c>
      <c r="D3661" s="28">
        <v>3534807</v>
      </c>
      <c r="E3661" s="28" t="s">
        <v>3778</v>
      </c>
    </row>
    <row r="3662" spans="1:5" x14ac:dyDescent="0.35">
      <c r="A3662" s="28">
        <v>35</v>
      </c>
      <c r="B3662" s="28" t="s">
        <v>3395</v>
      </c>
      <c r="C3662" s="28" t="s">
        <v>442</v>
      </c>
      <c r="D3662" s="28">
        <v>3534906</v>
      </c>
      <c r="E3662" s="28" t="s">
        <v>3779</v>
      </c>
    </row>
    <row r="3663" spans="1:5" x14ac:dyDescent="0.35">
      <c r="A3663" s="28">
        <v>35</v>
      </c>
      <c r="B3663" s="28" t="s">
        <v>3395</v>
      </c>
      <c r="C3663" s="28" t="s">
        <v>442</v>
      </c>
      <c r="D3663" s="28">
        <v>3535002</v>
      </c>
      <c r="E3663" s="28" t="s">
        <v>1898</v>
      </c>
    </row>
    <row r="3664" spans="1:5" x14ac:dyDescent="0.35">
      <c r="A3664" s="28">
        <v>35</v>
      </c>
      <c r="B3664" s="28" t="s">
        <v>3395</v>
      </c>
      <c r="C3664" s="28" t="s">
        <v>442</v>
      </c>
      <c r="D3664" s="28">
        <v>3535101</v>
      </c>
      <c r="E3664" s="28" t="s">
        <v>3780</v>
      </c>
    </row>
    <row r="3665" spans="1:5" x14ac:dyDescent="0.35">
      <c r="A3665" s="28">
        <v>35</v>
      </c>
      <c r="B3665" s="28" t="s">
        <v>3395</v>
      </c>
      <c r="C3665" s="28" t="s">
        <v>442</v>
      </c>
      <c r="D3665" s="28">
        <v>3535200</v>
      </c>
      <c r="E3665" s="28" t="s">
        <v>3781</v>
      </c>
    </row>
    <row r="3666" spans="1:5" x14ac:dyDescent="0.35">
      <c r="A3666" s="28">
        <v>35</v>
      </c>
      <c r="B3666" s="28" t="s">
        <v>3395</v>
      </c>
      <c r="C3666" s="28" t="s">
        <v>442</v>
      </c>
      <c r="D3666" s="28">
        <v>3535309</v>
      </c>
      <c r="E3666" s="28" t="s">
        <v>3782</v>
      </c>
    </row>
    <row r="3667" spans="1:5" x14ac:dyDescent="0.35">
      <c r="A3667" s="28">
        <v>35</v>
      </c>
      <c r="B3667" s="28" t="s">
        <v>3395</v>
      </c>
      <c r="C3667" s="28" t="s">
        <v>442</v>
      </c>
      <c r="D3667" s="28">
        <v>3535408</v>
      </c>
      <c r="E3667" s="28" t="s">
        <v>3783</v>
      </c>
    </row>
    <row r="3668" spans="1:5" x14ac:dyDescent="0.35">
      <c r="A3668" s="28">
        <v>35</v>
      </c>
      <c r="B3668" s="28" t="s">
        <v>3395</v>
      </c>
      <c r="C3668" s="28" t="s">
        <v>442</v>
      </c>
      <c r="D3668" s="28">
        <v>3535507</v>
      </c>
      <c r="E3668" s="28" t="s">
        <v>3784</v>
      </c>
    </row>
    <row r="3669" spans="1:5" x14ac:dyDescent="0.35">
      <c r="A3669" s="28">
        <v>35</v>
      </c>
      <c r="B3669" s="28" t="s">
        <v>3395</v>
      </c>
      <c r="C3669" s="28" t="s">
        <v>442</v>
      </c>
      <c r="D3669" s="28">
        <v>3535606</v>
      </c>
      <c r="E3669" s="28" t="s">
        <v>3785</v>
      </c>
    </row>
    <row r="3670" spans="1:5" x14ac:dyDescent="0.35">
      <c r="A3670" s="28">
        <v>35</v>
      </c>
      <c r="B3670" s="28" t="s">
        <v>3395</v>
      </c>
      <c r="C3670" s="28" t="s">
        <v>442</v>
      </c>
      <c r="D3670" s="28">
        <v>3535705</v>
      </c>
      <c r="E3670" s="28" t="s">
        <v>3786</v>
      </c>
    </row>
    <row r="3671" spans="1:5" x14ac:dyDescent="0.35">
      <c r="A3671" s="28">
        <v>35</v>
      </c>
      <c r="B3671" s="28" t="s">
        <v>3395</v>
      </c>
      <c r="C3671" s="28" t="s">
        <v>442</v>
      </c>
      <c r="D3671" s="28">
        <v>3535804</v>
      </c>
      <c r="E3671" s="28" t="s">
        <v>3787</v>
      </c>
    </row>
    <row r="3672" spans="1:5" x14ac:dyDescent="0.35">
      <c r="A3672" s="28">
        <v>35</v>
      </c>
      <c r="B3672" s="28" t="s">
        <v>3395</v>
      </c>
      <c r="C3672" s="28" t="s">
        <v>442</v>
      </c>
      <c r="D3672" s="28">
        <v>3535903</v>
      </c>
      <c r="E3672" s="28" t="s">
        <v>3788</v>
      </c>
    </row>
    <row r="3673" spans="1:5" x14ac:dyDescent="0.35">
      <c r="A3673" s="28">
        <v>35</v>
      </c>
      <c r="B3673" s="28" t="s">
        <v>3395</v>
      </c>
      <c r="C3673" s="28" t="s">
        <v>442</v>
      </c>
      <c r="D3673" s="28">
        <v>3536000</v>
      </c>
      <c r="E3673" s="28" t="s">
        <v>3789</v>
      </c>
    </row>
    <row r="3674" spans="1:5" x14ac:dyDescent="0.35">
      <c r="A3674" s="28">
        <v>35</v>
      </c>
      <c r="B3674" s="28" t="s">
        <v>3395</v>
      </c>
      <c r="C3674" s="28" t="s">
        <v>442</v>
      </c>
      <c r="D3674" s="28">
        <v>3536109</v>
      </c>
      <c r="E3674" s="28" t="s">
        <v>3790</v>
      </c>
    </row>
    <row r="3675" spans="1:5" x14ac:dyDescent="0.35">
      <c r="A3675" s="28">
        <v>35</v>
      </c>
      <c r="B3675" s="28" t="s">
        <v>3395</v>
      </c>
      <c r="C3675" s="28" t="s">
        <v>442</v>
      </c>
      <c r="D3675" s="28">
        <v>3536208</v>
      </c>
      <c r="E3675" s="28" t="s">
        <v>3791</v>
      </c>
    </row>
    <row r="3676" spans="1:5" x14ac:dyDescent="0.35">
      <c r="A3676" s="28">
        <v>35</v>
      </c>
      <c r="B3676" s="28" t="s">
        <v>3395</v>
      </c>
      <c r="C3676" s="28" t="s">
        <v>442</v>
      </c>
      <c r="D3676" s="28">
        <v>3536257</v>
      </c>
      <c r="E3676" s="28" t="s">
        <v>3792</v>
      </c>
    </row>
    <row r="3677" spans="1:5" x14ac:dyDescent="0.35">
      <c r="A3677" s="28">
        <v>35</v>
      </c>
      <c r="B3677" s="28" t="s">
        <v>3395</v>
      </c>
      <c r="C3677" s="28" t="s">
        <v>442</v>
      </c>
      <c r="D3677" s="28">
        <v>3536307</v>
      </c>
      <c r="E3677" s="28" t="s">
        <v>3793</v>
      </c>
    </row>
    <row r="3678" spans="1:5" x14ac:dyDescent="0.35">
      <c r="A3678" s="28">
        <v>35</v>
      </c>
      <c r="B3678" s="28" t="s">
        <v>3395</v>
      </c>
      <c r="C3678" s="28" t="s">
        <v>442</v>
      </c>
      <c r="D3678" s="28">
        <v>3536406</v>
      </c>
      <c r="E3678" s="28" t="s">
        <v>3794</v>
      </c>
    </row>
    <row r="3679" spans="1:5" x14ac:dyDescent="0.35">
      <c r="A3679" s="28">
        <v>35</v>
      </c>
      <c r="B3679" s="28" t="s">
        <v>3395</v>
      </c>
      <c r="C3679" s="28" t="s">
        <v>442</v>
      </c>
      <c r="D3679" s="28">
        <v>3536505</v>
      </c>
      <c r="E3679" s="28" t="s">
        <v>3795</v>
      </c>
    </row>
    <row r="3680" spans="1:5" x14ac:dyDescent="0.35">
      <c r="A3680" s="28">
        <v>35</v>
      </c>
      <c r="B3680" s="28" t="s">
        <v>3395</v>
      </c>
      <c r="C3680" s="28" t="s">
        <v>442</v>
      </c>
      <c r="D3680" s="28">
        <v>3536570</v>
      </c>
      <c r="E3680" s="28" t="s">
        <v>3796</v>
      </c>
    </row>
    <row r="3681" spans="1:5" x14ac:dyDescent="0.35">
      <c r="A3681" s="28">
        <v>35</v>
      </c>
      <c r="B3681" s="28" t="s">
        <v>3395</v>
      </c>
      <c r="C3681" s="28" t="s">
        <v>442</v>
      </c>
      <c r="D3681" s="28">
        <v>3536604</v>
      </c>
      <c r="E3681" s="28" t="s">
        <v>3797</v>
      </c>
    </row>
    <row r="3682" spans="1:5" x14ac:dyDescent="0.35">
      <c r="A3682" s="28">
        <v>35</v>
      </c>
      <c r="B3682" s="28" t="s">
        <v>3395</v>
      </c>
      <c r="C3682" s="28" t="s">
        <v>442</v>
      </c>
      <c r="D3682" s="28">
        <v>3536703</v>
      </c>
      <c r="E3682" s="28" t="s">
        <v>3798</v>
      </c>
    </row>
    <row r="3683" spans="1:5" x14ac:dyDescent="0.35">
      <c r="A3683" s="28">
        <v>35</v>
      </c>
      <c r="B3683" s="28" t="s">
        <v>3395</v>
      </c>
      <c r="C3683" s="28" t="s">
        <v>442</v>
      </c>
      <c r="D3683" s="28">
        <v>3536802</v>
      </c>
      <c r="E3683" s="28" t="s">
        <v>3799</v>
      </c>
    </row>
    <row r="3684" spans="1:5" x14ac:dyDescent="0.35">
      <c r="A3684" s="28">
        <v>35</v>
      </c>
      <c r="B3684" s="28" t="s">
        <v>3395</v>
      </c>
      <c r="C3684" s="28" t="s">
        <v>442</v>
      </c>
      <c r="D3684" s="28">
        <v>3536901</v>
      </c>
      <c r="E3684" s="28" t="s">
        <v>3800</v>
      </c>
    </row>
    <row r="3685" spans="1:5" x14ac:dyDescent="0.35">
      <c r="A3685" s="28">
        <v>35</v>
      </c>
      <c r="B3685" s="28" t="s">
        <v>3395</v>
      </c>
      <c r="C3685" s="28" t="s">
        <v>442</v>
      </c>
      <c r="D3685" s="28">
        <v>3537008</v>
      </c>
      <c r="E3685" s="28" t="s">
        <v>3801</v>
      </c>
    </row>
    <row r="3686" spans="1:5" x14ac:dyDescent="0.35">
      <c r="A3686" s="28">
        <v>35</v>
      </c>
      <c r="B3686" s="28" t="s">
        <v>3395</v>
      </c>
      <c r="C3686" s="28" t="s">
        <v>442</v>
      </c>
      <c r="D3686" s="28">
        <v>3537107</v>
      </c>
      <c r="E3686" s="28" t="s">
        <v>3802</v>
      </c>
    </row>
    <row r="3687" spans="1:5" x14ac:dyDescent="0.35">
      <c r="A3687" s="28">
        <v>35</v>
      </c>
      <c r="B3687" s="28" t="s">
        <v>3395</v>
      </c>
      <c r="C3687" s="28" t="s">
        <v>442</v>
      </c>
      <c r="D3687" s="28">
        <v>3537156</v>
      </c>
      <c r="E3687" s="28" t="s">
        <v>3803</v>
      </c>
    </row>
    <row r="3688" spans="1:5" x14ac:dyDescent="0.35">
      <c r="A3688" s="28">
        <v>35</v>
      </c>
      <c r="B3688" s="28" t="s">
        <v>3395</v>
      </c>
      <c r="C3688" s="28" t="s">
        <v>442</v>
      </c>
      <c r="D3688" s="28">
        <v>3537206</v>
      </c>
      <c r="E3688" s="28" t="s">
        <v>3804</v>
      </c>
    </row>
    <row r="3689" spans="1:5" x14ac:dyDescent="0.35">
      <c r="A3689" s="28">
        <v>35</v>
      </c>
      <c r="B3689" s="28" t="s">
        <v>3395</v>
      </c>
      <c r="C3689" s="28" t="s">
        <v>442</v>
      </c>
      <c r="D3689" s="28">
        <v>3537305</v>
      </c>
      <c r="E3689" s="28" t="s">
        <v>3805</v>
      </c>
    </row>
    <row r="3690" spans="1:5" x14ac:dyDescent="0.35">
      <c r="A3690" s="28">
        <v>35</v>
      </c>
      <c r="B3690" s="28" t="s">
        <v>3395</v>
      </c>
      <c r="C3690" s="28" t="s">
        <v>442</v>
      </c>
      <c r="D3690" s="28">
        <v>3537404</v>
      </c>
      <c r="E3690" s="28" t="s">
        <v>3806</v>
      </c>
    </row>
    <row r="3691" spans="1:5" x14ac:dyDescent="0.35">
      <c r="A3691" s="28">
        <v>35</v>
      </c>
      <c r="B3691" s="28" t="s">
        <v>3395</v>
      </c>
      <c r="C3691" s="28" t="s">
        <v>442</v>
      </c>
      <c r="D3691" s="28">
        <v>3537503</v>
      </c>
      <c r="E3691" s="28" t="s">
        <v>3807</v>
      </c>
    </row>
    <row r="3692" spans="1:5" x14ac:dyDescent="0.35">
      <c r="A3692" s="28">
        <v>35</v>
      </c>
      <c r="B3692" s="28" t="s">
        <v>3395</v>
      </c>
      <c r="C3692" s="28" t="s">
        <v>442</v>
      </c>
      <c r="D3692" s="28">
        <v>3537602</v>
      </c>
      <c r="E3692" s="28" t="s">
        <v>3808</v>
      </c>
    </row>
    <row r="3693" spans="1:5" x14ac:dyDescent="0.35">
      <c r="A3693" s="28">
        <v>35</v>
      </c>
      <c r="B3693" s="28" t="s">
        <v>3395</v>
      </c>
      <c r="C3693" s="28" t="s">
        <v>442</v>
      </c>
      <c r="D3693" s="28">
        <v>3537701</v>
      </c>
      <c r="E3693" s="28" t="s">
        <v>3809</v>
      </c>
    </row>
    <row r="3694" spans="1:5" x14ac:dyDescent="0.35">
      <c r="A3694" s="28">
        <v>35</v>
      </c>
      <c r="B3694" s="28" t="s">
        <v>3395</v>
      </c>
      <c r="C3694" s="28" t="s">
        <v>442</v>
      </c>
      <c r="D3694" s="28">
        <v>3537800</v>
      </c>
      <c r="E3694" s="28" t="s">
        <v>3810</v>
      </c>
    </row>
    <row r="3695" spans="1:5" x14ac:dyDescent="0.35">
      <c r="A3695" s="28">
        <v>35</v>
      </c>
      <c r="B3695" s="28" t="s">
        <v>3395</v>
      </c>
      <c r="C3695" s="28" t="s">
        <v>442</v>
      </c>
      <c r="D3695" s="28">
        <v>3537909</v>
      </c>
      <c r="E3695" s="28" t="s">
        <v>3811</v>
      </c>
    </row>
    <row r="3696" spans="1:5" x14ac:dyDescent="0.35">
      <c r="A3696" s="28">
        <v>35</v>
      </c>
      <c r="B3696" s="28" t="s">
        <v>3395</v>
      </c>
      <c r="C3696" s="28" t="s">
        <v>442</v>
      </c>
      <c r="D3696" s="28">
        <v>3538006</v>
      </c>
      <c r="E3696" s="28" t="s">
        <v>3812</v>
      </c>
    </row>
    <row r="3697" spans="1:5" x14ac:dyDescent="0.35">
      <c r="A3697" s="28">
        <v>35</v>
      </c>
      <c r="B3697" s="28" t="s">
        <v>3395</v>
      </c>
      <c r="C3697" s="28" t="s">
        <v>442</v>
      </c>
      <c r="D3697" s="28">
        <v>3538105</v>
      </c>
      <c r="E3697" s="28" t="s">
        <v>3813</v>
      </c>
    </row>
    <row r="3698" spans="1:5" x14ac:dyDescent="0.35">
      <c r="A3698" s="28">
        <v>35</v>
      </c>
      <c r="B3698" s="28" t="s">
        <v>3395</v>
      </c>
      <c r="C3698" s="28" t="s">
        <v>442</v>
      </c>
      <c r="D3698" s="28">
        <v>3538204</v>
      </c>
      <c r="E3698" s="28" t="s">
        <v>3814</v>
      </c>
    </row>
    <row r="3699" spans="1:5" x14ac:dyDescent="0.35">
      <c r="A3699" s="28">
        <v>35</v>
      </c>
      <c r="B3699" s="28" t="s">
        <v>3395</v>
      </c>
      <c r="C3699" s="28" t="s">
        <v>442</v>
      </c>
      <c r="D3699" s="28">
        <v>3538303</v>
      </c>
      <c r="E3699" s="28" t="s">
        <v>3815</v>
      </c>
    </row>
    <row r="3700" spans="1:5" x14ac:dyDescent="0.35">
      <c r="A3700" s="28">
        <v>35</v>
      </c>
      <c r="B3700" s="28" t="s">
        <v>3395</v>
      </c>
      <c r="C3700" s="28" t="s">
        <v>442</v>
      </c>
      <c r="D3700" s="28">
        <v>3538501</v>
      </c>
      <c r="E3700" s="28" t="s">
        <v>3816</v>
      </c>
    </row>
    <row r="3701" spans="1:5" x14ac:dyDescent="0.35">
      <c r="A3701" s="28">
        <v>35</v>
      </c>
      <c r="B3701" s="28" t="s">
        <v>3395</v>
      </c>
      <c r="C3701" s="28" t="s">
        <v>442</v>
      </c>
      <c r="D3701" s="28">
        <v>3538600</v>
      </c>
      <c r="E3701" s="28" t="s">
        <v>3817</v>
      </c>
    </row>
    <row r="3702" spans="1:5" x14ac:dyDescent="0.35">
      <c r="A3702" s="28">
        <v>35</v>
      </c>
      <c r="B3702" s="28" t="s">
        <v>3395</v>
      </c>
      <c r="C3702" s="28" t="s">
        <v>442</v>
      </c>
      <c r="D3702" s="28">
        <v>3538709</v>
      </c>
      <c r="E3702" s="28" t="s">
        <v>3818</v>
      </c>
    </row>
    <row r="3703" spans="1:5" x14ac:dyDescent="0.35">
      <c r="A3703" s="28">
        <v>35</v>
      </c>
      <c r="B3703" s="28" t="s">
        <v>3395</v>
      </c>
      <c r="C3703" s="28" t="s">
        <v>442</v>
      </c>
      <c r="D3703" s="28">
        <v>3538808</v>
      </c>
      <c r="E3703" s="28" t="s">
        <v>3819</v>
      </c>
    </row>
    <row r="3704" spans="1:5" x14ac:dyDescent="0.35">
      <c r="A3704" s="28">
        <v>35</v>
      </c>
      <c r="B3704" s="28" t="s">
        <v>3395</v>
      </c>
      <c r="C3704" s="28" t="s">
        <v>442</v>
      </c>
      <c r="D3704" s="28">
        <v>3538907</v>
      </c>
      <c r="E3704" s="28" t="s">
        <v>3820</v>
      </c>
    </row>
    <row r="3705" spans="1:5" x14ac:dyDescent="0.35">
      <c r="A3705" s="28">
        <v>35</v>
      </c>
      <c r="B3705" s="28" t="s">
        <v>3395</v>
      </c>
      <c r="C3705" s="28" t="s">
        <v>442</v>
      </c>
      <c r="D3705" s="28">
        <v>3539004</v>
      </c>
      <c r="E3705" s="28" t="s">
        <v>3821</v>
      </c>
    </row>
    <row r="3706" spans="1:5" x14ac:dyDescent="0.35">
      <c r="A3706" s="28">
        <v>35</v>
      </c>
      <c r="B3706" s="28" t="s">
        <v>3395</v>
      </c>
      <c r="C3706" s="28" t="s">
        <v>442</v>
      </c>
      <c r="D3706" s="28">
        <v>3539103</v>
      </c>
      <c r="E3706" s="28" t="s">
        <v>3822</v>
      </c>
    </row>
    <row r="3707" spans="1:5" x14ac:dyDescent="0.35">
      <c r="A3707" s="28">
        <v>35</v>
      </c>
      <c r="B3707" s="28" t="s">
        <v>3395</v>
      </c>
      <c r="C3707" s="28" t="s">
        <v>442</v>
      </c>
      <c r="D3707" s="28">
        <v>3539202</v>
      </c>
      <c r="E3707" s="28" t="s">
        <v>3823</v>
      </c>
    </row>
    <row r="3708" spans="1:5" x14ac:dyDescent="0.35">
      <c r="A3708" s="28">
        <v>35</v>
      </c>
      <c r="B3708" s="28" t="s">
        <v>3395</v>
      </c>
      <c r="C3708" s="28" t="s">
        <v>442</v>
      </c>
      <c r="D3708" s="28">
        <v>3539301</v>
      </c>
      <c r="E3708" s="28" t="s">
        <v>3824</v>
      </c>
    </row>
    <row r="3709" spans="1:5" x14ac:dyDescent="0.35">
      <c r="A3709" s="28">
        <v>35</v>
      </c>
      <c r="B3709" s="28" t="s">
        <v>3395</v>
      </c>
      <c r="C3709" s="28" t="s">
        <v>442</v>
      </c>
      <c r="D3709" s="28">
        <v>3539400</v>
      </c>
      <c r="E3709" s="28" t="s">
        <v>3825</v>
      </c>
    </row>
    <row r="3710" spans="1:5" x14ac:dyDescent="0.35">
      <c r="A3710" s="28">
        <v>35</v>
      </c>
      <c r="B3710" s="28" t="s">
        <v>3395</v>
      </c>
      <c r="C3710" s="28" t="s">
        <v>442</v>
      </c>
      <c r="D3710" s="28">
        <v>3539509</v>
      </c>
      <c r="E3710" s="28" t="s">
        <v>3826</v>
      </c>
    </row>
    <row r="3711" spans="1:5" x14ac:dyDescent="0.35">
      <c r="A3711" s="28">
        <v>35</v>
      </c>
      <c r="B3711" s="28" t="s">
        <v>3395</v>
      </c>
      <c r="C3711" s="28" t="s">
        <v>442</v>
      </c>
      <c r="D3711" s="28">
        <v>3539608</v>
      </c>
      <c r="E3711" s="28" t="s">
        <v>2300</v>
      </c>
    </row>
    <row r="3712" spans="1:5" x14ac:dyDescent="0.35">
      <c r="A3712" s="28">
        <v>35</v>
      </c>
      <c r="B3712" s="28" t="s">
        <v>3395</v>
      </c>
      <c r="C3712" s="28" t="s">
        <v>442</v>
      </c>
      <c r="D3712" s="28">
        <v>3539707</v>
      </c>
      <c r="E3712" s="28" t="s">
        <v>3827</v>
      </c>
    </row>
    <row r="3713" spans="1:5" x14ac:dyDescent="0.35">
      <c r="A3713" s="28">
        <v>35</v>
      </c>
      <c r="B3713" s="28" t="s">
        <v>3395</v>
      </c>
      <c r="C3713" s="28" t="s">
        <v>442</v>
      </c>
      <c r="D3713" s="28">
        <v>3539806</v>
      </c>
      <c r="E3713" s="28" t="s">
        <v>3828</v>
      </c>
    </row>
    <row r="3714" spans="1:5" x14ac:dyDescent="0.35">
      <c r="A3714" s="28">
        <v>35</v>
      </c>
      <c r="B3714" s="28" t="s">
        <v>3395</v>
      </c>
      <c r="C3714" s="28" t="s">
        <v>442</v>
      </c>
      <c r="D3714" s="28">
        <v>3539905</v>
      </c>
      <c r="E3714" s="28" t="s">
        <v>3829</v>
      </c>
    </row>
    <row r="3715" spans="1:5" x14ac:dyDescent="0.35">
      <c r="A3715" s="28">
        <v>35</v>
      </c>
      <c r="B3715" s="28" t="s">
        <v>3395</v>
      </c>
      <c r="C3715" s="28" t="s">
        <v>442</v>
      </c>
      <c r="D3715" s="28">
        <v>3540002</v>
      </c>
      <c r="E3715" s="28" t="s">
        <v>3830</v>
      </c>
    </row>
    <row r="3716" spans="1:5" x14ac:dyDescent="0.35">
      <c r="A3716" s="28">
        <v>35</v>
      </c>
      <c r="B3716" s="28" t="s">
        <v>3395</v>
      </c>
      <c r="C3716" s="28" t="s">
        <v>442</v>
      </c>
      <c r="D3716" s="28">
        <v>3540101</v>
      </c>
      <c r="E3716" s="28" t="s">
        <v>3831</v>
      </c>
    </row>
    <row r="3717" spans="1:5" x14ac:dyDescent="0.35">
      <c r="A3717" s="28">
        <v>35</v>
      </c>
      <c r="B3717" s="28" t="s">
        <v>3395</v>
      </c>
      <c r="C3717" s="28" t="s">
        <v>442</v>
      </c>
      <c r="D3717" s="28">
        <v>3540200</v>
      </c>
      <c r="E3717" s="28" t="s">
        <v>3832</v>
      </c>
    </row>
    <row r="3718" spans="1:5" x14ac:dyDescent="0.35">
      <c r="A3718" s="28">
        <v>35</v>
      </c>
      <c r="B3718" s="28" t="s">
        <v>3395</v>
      </c>
      <c r="C3718" s="28" t="s">
        <v>442</v>
      </c>
      <c r="D3718" s="28">
        <v>3540259</v>
      </c>
      <c r="E3718" s="28" t="s">
        <v>3833</v>
      </c>
    </row>
    <row r="3719" spans="1:5" x14ac:dyDescent="0.35">
      <c r="A3719" s="28">
        <v>35</v>
      </c>
      <c r="B3719" s="28" t="s">
        <v>3395</v>
      </c>
      <c r="C3719" s="28" t="s">
        <v>442</v>
      </c>
      <c r="D3719" s="28">
        <v>3540309</v>
      </c>
      <c r="E3719" s="28" t="s">
        <v>3834</v>
      </c>
    </row>
    <row r="3720" spans="1:5" x14ac:dyDescent="0.35">
      <c r="A3720" s="28">
        <v>35</v>
      </c>
      <c r="B3720" s="28" t="s">
        <v>3395</v>
      </c>
      <c r="C3720" s="28" t="s">
        <v>442</v>
      </c>
      <c r="D3720" s="28">
        <v>3540408</v>
      </c>
      <c r="E3720" s="28" t="s">
        <v>3835</v>
      </c>
    </row>
    <row r="3721" spans="1:5" x14ac:dyDescent="0.35">
      <c r="A3721" s="28">
        <v>35</v>
      </c>
      <c r="B3721" s="28" t="s">
        <v>3395</v>
      </c>
      <c r="C3721" s="28" t="s">
        <v>442</v>
      </c>
      <c r="D3721" s="28">
        <v>3540507</v>
      </c>
      <c r="E3721" s="28" t="s">
        <v>3836</v>
      </c>
    </row>
    <row r="3722" spans="1:5" x14ac:dyDescent="0.35">
      <c r="A3722" s="28">
        <v>35</v>
      </c>
      <c r="B3722" s="28" t="s">
        <v>3395</v>
      </c>
      <c r="C3722" s="28" t="s">
        <v>442</v>
      </c>
      <c r="D3722" s="28">
        <v>3540606</v>
      </c>
      <c r="E3722" s="28" t="s">
        <v>3837</v>
      </c>
    </row>
    <row r="3723" spans="1:5" x14ac:dyDescent="0.35">
      <c r="A3723" s="28">
        <v>35</v>
      </c>
      <c r="B3723" s="28" t="s">
        <v>3395</v>
      </c>
      <c r="C3723" s="28" t="s">
        <v>442</v>
      </c>
      <c r="D3723" s="28">
        <v>3540705</v>
      </c>
      <c r="E3723" s="28" t="s">
        <v>3838</v>
      </c>
    </row>
    <row r="3724" spans="1:5" x14ac:dyDescent="0.35">
      <c r="A3724" s="28">
        <v>35</v>
      </c>
      <c r="B3724" s="28" t="s">
        <v>3395</v>
      </c>
      <c r="C3724" s="28" t="s">
        <v>442</v>
      </c>
      <c r="D3724" s="28">
        <v>3540754</v>
      </c>
      <c r="E3724" s="28" t="s">
        <v>3839</v>
      </c>
    </row>
    <row r="3725" spans="1:5" x14ac:dyDescent="0.35">
      <c r="A3725" s="28">
        <v>35</v>
      </c>
      <c r="B3725" s="28" t="s">
        <v>3395</v>
      </c>
      <c r="C3725" s="28" t="s">
        <v>442</v>
      </c>
      <c r="D3725" s="28">
        <v>3540804</v>
      </c>
      <c r="E3725" s="28" t="s">
        <v>3840</v>
      </c>
    </row>
    <row r="3726" spans="1:5" x14ac:dyDescent="0.35">
      <c r="A3726" s="28">
        <v>35</v>
      </c>
      <c r="B3726" s="28" t="s">
        <v>3395</v>
      </c>
      <c r="C3726" s="28" t="s">
        <v>442</v>
      </c>
      <c r="D3726" s="28">
        <v>3540853</v>
      </c>
      <c r="E3726" s="28" t="s">
        <v>3841</v>
      </c>
    </row>
    <row r="3727" spans="1:5" x14ac:dyDescent="0.35">
      <c r="A3727" s="28">
        <v>35</v>
      </c>
      <c r="B3727" s="28" t="s">
        <v>3395</v>
      </c>
      <c r="C3727" s="28" t="s">
        <v>442</v>
      </c>
      <c r="D3727" s="28">
        <v>3540903</v>
      </c>
      <c r="E3727" s="28" t="s">
        <v>3842</v>
      </c>
    </row>
    <row r="3728" spans="1:5" x14ac:dyDescent="0.35">
      <c r="A3728" s="28">
        <v>35</v>
      </c>
      <c r="B3728" s="28" t="s">
        <v>3395</v>
      </c>
      <c r="C3728" s="28" t="s">
        <v>442</v>
      </c>
      <c r="D3728" s="28">
        <v>3541000</v>
      </c>
      <c r="E3728" s="28" t="s">
        <v>3843</v>
      </c>
    </row>
    <row r="3729" spans="1:5" x14ac:dyDescent="0.35">
      <c r="A3729" s="28">
        <v>35</v>
      </c>
      <c r="B3729" s="28" t="s">
        <v>3395</v>
      </c>
      <c r="C3729" s="28" t="s">
        <v>442</v>
      </c>
      <c r="D3729" s="28">
        <v>3541059</v>
      </c>
      <c r="E3729" s="28" t="s">
        <v>3844</v>
      </c>
    </row>
    <row r="3730" spans="1:5" x14ac:dyDescent="0.35">
      <c r="A3730" s="28">
        <v>35</v>
      </c>
      <c r="B3730" s="28" t="s">
        <v>3395</v>
      </c>
      <c r="C3730" s="28" t="s">
        <v>442</v>
      </c>
      <c r="D3730" s="28">
        <v>3541109</v>
      </c>
      <c r="E3730" s="28" t="s">
        <v>3845</v>
      </c>
    </row>
    <row r="3731" spans="1:5" x14ac:dyDescent="0.35">
      <c r="A3731" s="28">
        <v>35</v>
      </c>
      <c r="B3731" s="28" t="s">
        <v>3395</v>
      </c>
      <c r="C3731" s="28" t="s">
        <v>442</v>
      </c>
      <c r="D3731" s="28">
        <v>3541208</v>
      </c>
      <c r="E3731" s="28" t="s">
        <v>3008</v>
      </c>
    </row>
    <row r="3732" spans="1:5" x14ac:dyDescent="0.35">
      <c r="A3732" s="28">
        <v>35</v>
      </c>
      <c r="B3732" s="28" t="s">
        <v>3395</v>
      </c>
      <c r="C3732" s="28" t="s">
        <v>442</v>
      </c>
      <c r="D3732" s="28">
        <v>3541307</v>
      </c>
      <c r="E3732" s="28" t="s">
        <v>3846</v>
      </c>
    </row>
    <row r="3733" spans="1:5" x14ac:dyDescent="0.35">
      <c r="A3733" s="28">
        <v>35</v>
      </c>
      <c r="B3733" s="28" t="s">
        <v>3395</v>
      </c>
      <c r="C3733" s="28" t="s">
        <v>442</v>
      </c>
      <c r="D3733" s="28">
        <v>3541406</v>
      </c>
      <c r="E3733" s="28" t="s">
        <v>3847</v>
      </c>
    </row>
    <row r="3734" spans="1:5" x14ac:dyDescent="0.35">
      <c r="A3734" s="28">
        <v>35</v>
      </c>
      <c r="B3734" s="28" t="s">
        <v>3395</v>
      </c>
      <c r="C3734" s="28" t="s">
        <v>442</v>
      </c>
      <c r="D3734" s="28">
        <v>3541505</v>
      </c>
      <c r="E3734" s="28" t="s">
        <v>3848</v>
      </c>
    </row>
    <row r="3735" spans="1:5" x14ac:dyDescent="0.35">
      <c r="A3735" s="28">
        <v>35</v>
      </c>
      <c r="B3735" s="28" t="s">
        <v>3395</v>
      </c>
      <c r="C3735" s="28" t="s">
        <v>442</v>
      </c>
      <c r="D3735" s="28">
        <v>3541604</v>
      </c>
      <c r="E3735" s="28" t="s">
        <v>3849</v>
      </c>
    </row>
    <row r="3736" spans="1:5" x14ac:dyDescent="0.35">
      <c r="A3736" s="28">
        <v>35</v>
      </c>
      <c r="B3736" s="28" t="s">
        <v>3395</v>
      </c>
      <c r="C3736" s="28" t="s">
        <v>442</v>
      </c>
      <c r="D3736" s="28">
        <v>3541653</v>
      </c>
      <c r="E3736" s="28" t="s">
        <v>3850</v>
      </c>
    </row>
    <row r="3737" spans="1:5" x14ac:dyDescent="0.35">
      <c r="A3737" s="28">
        <v>35</v>
      </c>
      <c r="B3737" s="28" t="s">
        <v>3395</v>
      </c>
      <c r="C3737" s="28" t="s">
        <v>442</v>
      </c>
      <c r="D3737" s="28">
        <v>3541703</v>
      </c>
      <c r="E3737" s="28" t="s">
        <v>3851</v>
      </c>
    </row>
    <row r="3738" spans="1:5" x14ac:dyDescent="0.35">
      <c r="A3738" s="28">
        <v>35</v>
      </c>
      <c r="B3738" s="28" t="s">
        <v>3395</v>
      </c>
      <c r="C3738" s="28" t="s">
        <v>442</v>
      </c>
      <c r="D3738" s="28">
        <v>3541802</v>
      </c>
      <c r="E3738" s="28" t="s">
        <v>3852</v>
      </c>
    </row>
    <row r="3739" spans="1:5" x14ac:dyDescent="0.35">
      <c r="A3739" s="28">
        <v>35</v>
      </c>
      <c r="B3739" s="28" t="s">
        <v>3395</v>
      </c>
      <c r="C3739" s="28" t="s">
        <v>442</v>
      </c>
      <c r="D3739" s="28">
        <v>3541901</v>
      </c>
      <c r="E3739" s="28" t="s">
        <v>3853</v>
      </c>
    </row>
    <row r="3740" spans="1:5" x14ac:dyDescent="0.35">
      <c r="A3740" s="28">
        <v>35</v>
      </c>
      <c r="B3740" s="28" t="s">
        <v>3395</v>
      </c>
      <c r="C3740" s="28" t="s">
        <v>442</v>
      </c>
      <c r="D3740" s="28">
        <v>3542008</v>
      </c>
      <c r="E3740" s="28" t="s">
        <v>3854</v>
      </c>
    </row>
    <row r="3741" spans="1:5" x14ac:dyDescent="0.35">
      <c r="A3741" s="28">
        <v>35</v>
      </c>
      <c r="B3741" s="28" t="s">
        <v>3395</v>
      </c>
      <c r="C3741" s="28" t="s">
        <v>442</v>
      </c>
      <c r="D3741" s="28">
        <v>3542107</v>
      </c>
      <c r="E3741" s="28" t="s">
        <v>3855</v>
      </c>
    </row>
    <row r="3742" spans="1:5" x14ac:dyDescent="0.35">
      <c r="A3742" s="28">
        <v>35</v>
      </c>
      <c r="B3742" s="28" t="s">
        <v>3395</v>
      </c>
      <c r="C3742" s="28" t="s">
        <v>442</v>
      </c>
      <c r="D3742" s="28">
        <v>3542206</v>
      </c>
      <c r="E3742" s="28" t="s">
        <v>3856</v>
      </c>
    </row>
    <row r="3743" spans="1:5" x14ac:dyDescent="0.35">
      <c r="A3743" s="28">
        <v>35</v>
      </c>
      <c r="B3743" s="28" t="s">
        <v>3395</v>
      </c>
      <c r="C3743" s="28" t="s">
        <v>442</v>
      </c>
      <c r="D3743" s="28">
        <v>3542305</v>
      </c>
      <c r="E3743" s="28" t="s">
        <v>3857</v>
      </c>
    </row>
    <row r="3744" spans="1:5" x14ac:dyDescent="0.35">
      <c r="A3744" s="28">
        <v>35</v>
      </c>
      <c r="B3744" s="28" t="s">
        <v>3395</v>
      </c>
      <c r="C3744" s="28" t="s">
        <v>442</v>
      </c>
      <c r="D3744" s="28">
        <v>3542404</v>
      </c>
      <c r="E3744" s="28" t="s">
        <v>3858</v>
      </c>
    </row>
    <row r="3745" spans="1:5" x14ac:dyDescent="0.35">
      <c r="A3745" s="28">
        <v>35</v>
      </c>
      <c r="B3745" s="28" t="s">
        <v>3395</v>
      </c>
      <c r="C3745" s="28" t="s">
        <v>442</v>
      </c>
      <c r="D3745" s="28">
        <v>3542503</v>
      </c>
      <c r="E3745" s="28" t="s">
        <v>3859</v>
      </c>
    </row>
    <row r="3746" spans="1:5" x14ac:dyDescent="0.35">
      <c r="A3746" s="28">
        <v>35</v>
      </c>
      <c r="B3746" s="28" t="s">
        <v>3395</v>
      </c>
      <c r="C3746" s="28" t="s">
        <v>442</v>
      </c>
      <c r="D3746" s="28">
        <v>3542602</v>
      </c>
      <c r="E3746" s="28" t="s">
        <v>3860</v>
      </c>
    </row>
    <row r="3747" spans="1:5" x14ac:dyDescent="0.35">
      <c r="A3747" s="28">
        <v>35</v>
      </c>
      <c r="B3747" s="28" t="s">
        <v>3395</v>
      </c>
      <c r="C3747" s="28" t="s">
        <v>442</v>
      </c>
      <c r="D3747" s="28">
        <v>3542701</v>
      </c>
      <c r="E3747" s="28" t="s">
        <v>3861</v>
      </c>
    </row>
    <row r="3748" spans="1:5" x14ac:dyDescent="0.35">
      <c r="A3748" s="28">
        <v>35</v>
      </c>
      <c r="B3748" s="28" t="s">
        <v>3395</v>
      </c>
      <c r="C3748" s="28" t="s">
        <v>442</v>
      </c>
      <c r="D3748" s="28">
        <v>3542800</v>
      </c>
      <c r="E3748" s="28" t="s">
        <v>3862</v>
      </c>
    </row>
    <row r="3749" spans="1:5" x14ac:dyDescent="0.35">
      <c r="A3749" s="28">
        <v>35</v>
      </c>
      <c r="B3749" s="28" t="s">
        <v>3395</v>
      </c>
      <c r="C3749" s="28" t="s">
        <v>442</v>
      </c>
      <c r="D3749" s="28">
        <v>3542909</v>
      </c>
      <c r="E3749" s="28" t="s">
        <v>3863</v>
      </c>
    </row>
    <row r="3750" spans="1:5" x14ac:dyDescent="0.35">
      <c r="A3750" s="28">
        <v>35</v>
      </c>
      <c r="B3750" s="28" t="s">
        <v>3395</v>
      </c>
      <c r="C3750" s="28" t="s">
        <v>442</v>
      </c>
      <c r="D3750" s="28">
        <v>3543006</v>
      </c>
      <c r="E3750" s="28" t="s">
        <v>3864</v>
      </c>
    </row>
    <row r="3751" spans="1:5" x14ac:dyDescent="0.35">
      <c r="A3751" s="28">
        <v>35</v>
      </c>
      <c r="B3751" s="28" t="s">
        <v>3395</v>
      </c>
      <c r="C3751" s="28" t="s">
        <v>442</v>
      </c>
      <c r="D3751" s="28">
        <v>3543105</v>
      </c>
      <c r="E3751" s="28" t="s">
        <v>3865</v>
      </c>
    </row>
    <row r="3752" spans="1:5" x14ac:dyDescent="0.35">
      <c r="A3752" s="28">
        <v>35</v>
      </c>
      <c r="B3752" s="28" t="s">
        <v>3395</v>
      </c>
      <c r="C3752" s="28" t="s">
        <v>442</v>
      </c>
      <c r="D3752" s="28">
        <v>3543204</v>
      </c>
      <c r="E3752" s="28" t="s">
        <v>3866</v>
      </c>
    </row>
    <row r="3753" spans="1:5" x14ac:dyDescent="0.35">
      <c r="A3753" s="28">
        <v>35</v>
      </c>
      <c r="B3753" s="28" t="s">
        <v>3395</v>
      </c>
      <c r="C3753" s="28" t="s">
        <v>442</v>
      </c>
      <c r="D3753" s="28">
        <v>3543238</v>
      </c>
      <c r="E3753" s="28" t="s">
        <v>3867</v>
      </c>
    </row>
    <row r="3754" spans="1:5" x14ac:dyDescent="0.35">
      <c r="A3754" s="28">
        <v>35</v>
      </c>
      <c r="B3754" s="28" t="s">
        <v>3395</v>
      </c>
      <c r="C3754" s="28" t="s">
        <v>442</v>
      </c>
      <c r="D3754" s="28">
        <v>3543253</v>
      </c>
      <c r="E3754" s="28" t="s">
        <v>3868</v>
      </c>
    </row>
    <row r="3755" spans="1:5" x14ac:dyDescent="0.35">
      <c r="A3755" s="28">
        <v>35</v>
      </c>
      <c r="B3755" s="28" t="s">
        <v>3395</v>
      </c>
      <c r="C3755" s="28" t="s">
        <v>442</v>
      </c>
      <c r="D3755" s="28">
        <v>3543303</v>
      </c>
      <c r="E3755" s="28" t="s">
        <v>3869</v>
      </c>
    </row>
    <row r="3756" spans="1:5" x14ac:dyDescent="0.35">
      <c r="A3756" s="28">
        <v>35</v>
      </c>
      <c r="B3756" s="28" t="s">
        <v>3395</v>
      </c>
      <c r="C3756" s="28" t="s">
        <v>442</v>
      </c>
      <c r="D3756" s="28">
        <v>3543402</v>
      </c>
      <c r="E3756" s="28" t="s">
        <v>3870</v>
      </c>
    </row>
    <row r="3757" spans="1:5" x14ac:dyDescent="0.35">
      <c r="A3757" s="28">
        <v>35</v>
      </c>
      <c r="B3757" s="28" t="s">
        <v>3395</v>
      </c>
      <c r="C3757" s="28" t="s">
        <v>442</v>
      </c>
      <c r="D3757" s="28">
        <v>3543501</v>
      </c>
      <c r="E3757" s="28" t="s">
        <v>3871</v>
      </c>
    </row>
    <row r="3758" spans="1:5" x14ac:dyDescent="0.35">
      <c r="A3758" s="28">
        <v>35</v>
      </c>
      <c r="B3758" s="28" t="s">
        <v>3395</v>
      </c>
      <c r="C3758" s="28" t="s">
        <v>442</v>
      </c>
      <c r="D3758" s="28">
        <v>3543600</v>
      </c>
      <c r="E3758" s="28" t="s">
        <v>3872</v>
      </c>
    </row>
    <row r="3759" spans="1:5" x14ac:dyDescent="0.35">
      <c r="A3759" s="28">
        <v>35</v>
      </c>
      <c r="B3759" s="28" t="s">
        <v>3395</v>
      </c>
      <c r="C3759" s="28" t="s">
        <v>442</v>
      </c>
      <c r="D3759" s="28">
        <v>3543709</v>
      </c>
      <c r="E3759" s="28" t="s">
        <v>3873</v>
      </c>
    </row>
    <row r="3760" spans="1:5" x14ac:dyDescent="0.35">
      <c r="A3760" s="28">
        <v>35</v>
      </c>
      <c r="B3760" s="28" t="s">
        <v>3395</v>
      </c>
      <c r="C3760" s="28" t="s">
        <v>442</v>
      </c>
      <c r="D3760" s="28">
        <v>3543808</v>
      </c>
      <c r="E3760" s="28" t="s">
        <v>3874</v>
      </c>
    </row>
    <row r="3761" spans="1:5" x14ac:dyDescent="0.35">
      <c r="A3761" s="28">
        <v>35</v>
      </c>
      <c r="B3761" s="28" t="s">
        <v>3395</v>
      </c>
      <c r="C3761" s="28" t="s">
        <v>442</v>
      </c>
      <c r="D3761" s="28">
        <v>3543907</v>
      </c>
      <c r="E3761" s="28" t="s">
        <v>3370</v>
      </c>
    </row>
    <row r="3762" spans="1:5" x14ac:dyDescent="0.35">
      <c r="A3762" s="28">
        <v>35</v>
      </c>
      <c r="B3762" s="28" t="s">
        <v>3395</v>
      </c>
      <c r="C3762" s="28" t="s">
        <v>442</v>
      </c>
      <c r="D3762" s="28">
        <v>3544004</v>
      </c>
      <c r="E3762" s="28" t="s">
        <v>3875</v>
      </c>
    </row>
    <row r="3763" spans="1:5" x14ac:dyDescent="0.35">
      <c r="A3763" s="28">
        <v>35</v>
      </c>
      <c r="B3763" s="28" t="s">
        <v>3395</v>
      </c>
      <c r="C3763" s="28" t="s">
        <v>442</v>
      </c>
      <c r="D3763" s="28">
        <v>3544103</v>
      </c>
      <c r="E3763" s="28" t="s">
        <v>3876</v>
      </c>
    </row>
    <row r="3764" spans="1:5" x14ac:dyDescent="0.35">
      <c r="A3764" s="28">
        <v>35</v>
      </c>
      <c r="B3764" s="28" t="s">
        <v>3395</v>
      </c>
      <c r="C3764" s="28" t="s">
        <v>442</v>
      </c>
      <c r="D3764" s="28">
        <v>3544202</v>
      </c>
      <c r="E3764" s="28" t="s">
        <v>3877</v>
      </c>
    </row>
    <row r="3765" spans="1:5" x14ac:dyDescent="0.35">
      <c r="A3765" s="28">
        <v>35</v>
      </c>
      <c r="B3765" s="28" t="s">
        <v>3395</v>
      </c>
      <c r="C3765" s="28" t="s">
        <v>442</v>
      </c>
      <c r="D3765" s="28">
        <v>3544251</v>
      </c>
      <c r="E3765" s="28" t="s">
        <v>3878</v>
      </c>
    </row>
    <row r="3766" spans="1:5" x14ac:dyDescent="0.35">
      <c r="A3766" s="28">
        <v>35</v>
      </c>
      <c r="B3766" s="28" t="s">
        <v>3395</v>
      </c>
      <c r="C3766" s="28" t="s">
        <v>442</v>
      </c>
      <c r="D3766" s="28">
        <v>3544301</v>
      </c>
      <c r="E3766" s="28" t="s">
        <v>3879</v>
      </c>
    </row>
    <row r="3767" spans="1:5" x14ac:dyDescent="0.35">
      <c r="A3767" s="28">
        <v>35</v>
      </c>
      <c r="B3767" s="28" t="s">
        <v>3395</v>
      </c>
      <c r="C3767" s="28" t="s">
        <v>442</v>
      </c>
      <c r="D3767" s="28">
        <v>3544400</v>
      </c>
      <c r="E3767" s="28" t="s">
        <v>3880</v>
      </c>
    </row>
    <row r="3768" spans="1:5" x14ac:dyDescent="0.35">
      <c r="A3768" s="28">
        <v>35</v>
      </c>
      <c r="B3768" s="28" t="s">
        <v>3395</v>
      </c>
      <c r="C3768" s="28" t="s">
        <v>442</v>
      </c>
      <c r="D3768" s="28">
        <v>3544509</v>
      </c>
      <c r="E3768" s="28" t="s">
        <v>3881</v>
      </c>
    </row>
    <row r="3769" spans="1:5" x14ac:dyDescent="0.35">
      <c r="A3769" s="28">
        <v>35</v>
      </c>
      <c r="B3769" s="28" t="s">
        <v>3395</v>
      </c>
      <c r="C3769" s="28" t="s">
        <v>442</v>
      </c>
      <c r="D3769" s="28">
        <v>3544608</v>
      </c>
      <c r="E3769" s="28" t="s">
        <v>3882</v>
      </c>
    </row>
    <row r="3770" spans="1:5" x14ac:dyDescent="0.35">
      <c r="A3770" s="28">
        <v>35</v>
      </c>
      <c r="B3770" s="28" t="s">
        <v>3395</v>
      </c>
      <c r="C3770" s="28" t="s">
        <v>442</v>
      </c>
      <c r="D3770" s="28">
        <v>3544707</v>
      </c>
      <c r="E3770" s="28" t="s">
        <v>3883</v>
      </c>
    </row>
    <row r="3771" spans="1:5" x14ac:dyDescent="0.35">
      <c r="A3771" s="28">
        <v>35</v>
      </c>
      <c r="B3771" s="28" t="s">
        <v>3395</v>
      </c>
      <c r="C3771" s="28" t="s">
        <v>442</v>
      </c>
      <c r="D3771" s="28">
        <v>3544806</v>
      </c>
      <c r="E3771" s="28" t="s">
        <v>3884</v>
      </c>
    </row>
    <row r="3772" spans="1:5" x14ac:dyDescent="0.35">
      <c r="A3772" s="28">
        <v>35</v>
      </c>
      <c r="B3772" s="28" t="s">
        <v>3395</v>
      </c>
      <c r="C3772" s="28" t="s">
        <v>442</v>
      </c>
      <c r="D3772" s="28">
        <v>3544905</v>
      </c>
      <c r="E3772" s="28" t="s">
        <v>3885</v>
      </c>
    </row>
    <row r="3773" spans="1:5" x14ac:dyDescent="0.35">
      <c r="A3773" s="28">
        <v>35</v>
      </c>
      <c r="B3773" s="28" t="s">
        <v>3395</v>
      </c>
      <c r="C3773" s="28" t="s">
        <v>442</v>
      </c>
      <c r="D3773" s="28">
        <v>3545001</v>
      </c>
      <c r="E3773" s="28" t="s">
        <v>3886</v>
      </c>
    </row>
    <row r="3774" spans="1:5" x14ac:dyDescent="0.35">
      <c r="A3774" s="28">
        <v>35</v>
      </c>
      <c r="B3774" s="28" t="s">
        <v>3395</v>
      </c>
      <c r="C3774" s="28" t="s">
        <v>442</v>
      </c>
      <c r="D3774" s="28">
        <v>3545100</v>
      </c>
      <c r="E3774" s="28" t="s">
        <v>3887</v>
      </c>
    </row>
    <row r="3775" spans="1:5" x14ac:dyDescent="0.35">
      <c r="A3775" s="28">
        <v>35</v>
      </c>
      <c r="B3775" s="28" t="s">
        <v>3395</v>
      </c>
      <c r="C3775" s="28" t="s">
        <v>442</v>
      </c>
      <c r="D3775" s="28">
        <v>3545159</v>
      </c>
      <c r="E3775" s="28" t="s">
        <v>3888</v>
      </c>
    </row>
    <row r="3776" spans="1:5" x14ac:dyDescent="0.35">
      <c r="A3776" s="28">
        <v>35</v>
      </c>
      <c r="B3776" s="28" t="s">
        <v>3395</v>
      </c>
      <c r="C3776" s="28" t="s">
        <v>442</v>
      </c>
      <c r="D3776" s="28">
        <v>3545209</v>
      </c>
      <c r="E3776" s="28" t="s">
        <v>3889</v>
      </c>
    </row>
    <row r="3777" spans="1:5" x14ac:dyDescent="0.35">
      <c r="A3777" s="28">
        <v>35</v>
      </c>
      <c r="B3777" s="28" t="s">
        <v>3395</v>
      </c>
      <c r="C3777" s="28" t="s">
        <v>442</v>
      </c>
      <c r="D3777" s="28">
        <v>3545308</v>
      </c>
      <c r="E3777" s="28" t="s">
        <v>3890</v>
      </c>
    </row>
    <row r="3778" spans="1:5" x14ac:dyDescent="0.35">
      <c r="A3778" s="28">
        <v>35</v>
      </c>
      <c r="B3778" s="28" t="s">
        <v>3395</v>
      </c>
      <c r="C3778" s="28" t="s">
        <v>442</v>
      </c>
      <c r="D3778" s="28">
        <v>3545407</v>
      </c>
      <c r="E3778" s="28" t="s">
        <v>3891</v>
      </c>
    </row>
    <row r="3779" spans="1:5" x14ac:dyDescent="0.35">
      <c r="A3779" s="28">
        <v>35</v>
      </c>
      <c r="B3779" s="28" t="s">
        <v>3395</v>
      </c>
      <c r="C3779" s="28" t="s">
        <v>442</v>
      </c>
      <c r="D3779" s="28">
        <v>3545506</v>
      </c>
      <c r="E3779" s="28" t="s">
        <v>3892</v>
      </c>
    </row>
    <row r="3780" spans="1:5" x14ac:dyDescent="0.35">
      <c r="A3780" s="28">
        <v>35</v>
      </c>
      <c r="B3780" s="28" t="s">
        <v>3395</v>
      </c>
      <c r="C3780" s="28" t="s">
        <v>442</v>
      </c>
      <c r="D3780" s="28">
        <v>3545605</v>
      </c>
      <c r="E3780" s="28" t="s">
        <v>3893</v>
      </c>
    </row>
    <row r="3781" spans="1:5" x14ac:dyDescent="0.35">
      <c r="A3781" s="28">
        <v>35</v>
      </c>
      <c r="B3781" s="28" t="s">
        <v>3395</v>
      </c>
      <c r="C3781" s="28" t="s">
        <v>442</v>
      </c>
      <c r="D3781" s="28">
        <v>3545704</v>
      </c>
      <c r="E3781" s="28" t="s">
        <v>3894</v>
      </c>
    </row>
    <row r="3782" spans="1:5" x14ac:dyDescent="0.35">
      <c r="A3782" s="28">
        <v>35</v>
      </c>
      <c r="B3782" s="28" t="s">
        <v>3395</v>
      </c>
      <c r="C3782" s="28" t="s">
        <v>442</v>
      </c>
      <c r="D3782" s="28">
        <v>3545803</v>
      </c>
      <c r="E3782" s="28" t="s">
        <v>3895</v>
      </c>
    </row>
    <row r="3783" spans="1:5" x14ac:dyDescent="0.35">
      <c r="A3783" s="28">
        <v>35</v>
      </c>
      <c r="B3783" s="28" t="s">
        <v>3395</v>
      </c>
      <c r="C3783" s="28" t="s">
        <v>442</v>
      </c>
      <c r="D3783" s="28">
        <v>3546009</v>
      </c>
      <c r="E3783" s="28" t="s">
        <v>3896</v>
      </c>
    </row>
    <row r="3784" spans="1:5" x14ac:dyDescent="0.35">
      <c r="A3784" s="28">
        <v>35</v>
      </c>
      <c r="B3784" s="28" t="s">
        <v>3395</v>
      </c>
      <c r="C3784" s="28" t="s">
        <v>442</v>
      </c>
      <c r="D3784" s="28">
        <v>3546108</v>
      </c>
      <c r="E3784" s="28" t="s">
        <v>3897</v>
      </c>
    </row>
    <row r="3785" spans="1:5" x14ac:dyDescent="0.35">
      <c r="A3785" s="28">
        <v>35</v>
      </c>
      <c r="B3785" s="28" t="s">
        <v>3395</v>
      </c>
      <c r="C3785" s="28" t="s">
        <v>442</v>
      </c>
      <c r="D3785" s="28">
        <v>3546207</v>
      </c>
      <c r="E3785" s="28" t="s">
        <v>3898</v>
      </c>
    </row>
    <row r="3786" spans="1:5" x14ac:dyDescent="0.35">
      <c r="A3786" s="28">
        <v>35</v>
      </c>
      <c r="B3786" s="28" t="s">
        <v>3395</v>
      </c>
      <c r="C3786" s="28" t="s">
        <v>442</v>
      </c>
      <c r="D3786" s="28">
        <v>3546256</v>
      </c>
      <c r="E3786" s="28" t="s">
        <v>3899</v>
      </c>
    </row>
    <row r="3787" spans="1:5" x14ac:dyDescent="0.35">
      <c r="A3787" s="28">
        <v>35</v>
      </c>
      <c r="B3787" s="28" t="s">
        <v>3395</v>
      </c>
      <c r="C3787" s="28" t="s">
        <v>442</v>
      </c>
      <c r="D3787" s="28">
        <v>3546306</v>
      </c>
      <c r="E3787" s="28" t="s">
        <v>3900</v>
      </c>
    </row>
    <row r="3788" spans="1:5" x14ac:dyDescent="0.35">
      <c r="A3788" s="28">
        <v>35</v>
      </c>
      <c r="B3788" s="28" t="s">
        <v>3395</v>
      </c>
      <c r="C3788" s="28" t="s">
        <v>442</v>
      </c>
      <c r="D3788" s="28">
        <v>3546405</v>
      </c>
      <c r="E3788" s="28" t="s">
        <v>3901</v>
      </c>
    </row>
    <row r="3789" spans="1:5" x14ac:dyDescent="0.35">
      <c r="A3789" s="28">
        <v>35</v>
      </c>
      <c r="B3789" s="28" t="s">
        <v>3395</v>
      </c>
      <c r="C3789" s="28" t="s">
        <v>442</v>
      </c>
      <c r="D3789" s="28">
        <v>3546504</v>
      </c>
      <c r="E3789" s="28" t="s">
        <v>3902</v>
      </c>
    </row>
    <row r="3790" spans="1:5" x14ac:dyDescent="0.35">
      <c r="A3790" s="28">
        <v>35</v>
      </c>
      <c r="B3790" s="28" t="s">
        <v>3395</v>
      </c>
      <c r="C3790" s="28" t="s">
        <v>442</v>
      </c>
      <c r="D3790" s="28">
        <v>3546603</v>
      </c>
      <c r="E3790" s="28" t="s">
        <v>3903</v>
      </c>
    </row>
    <row r="3791" spans="1:5" x14ac:dyDescent="0.35">
      <c r="A3791" s="28">
        <v>35</v>
      </c>
      <c r="B3791" s="28" t="s">
        <v>3395</v>
      </c>
      <c r="C3791" s="28" t="s">
        <v>442</v>
      </c>
      <c r="D3791" s="28">
        <v>3546702</v>
      </c>
      <c r="E3791" s="28" t="s">
        <v>3904</v>
      </c>
    </row>
    <row r="3792" spans="1:5" x14ac:dyDescent="0.35">
      <c r="A3792" s="28">
        <v>35</v>
      </c>
      <c r="B3792" s="28" t="s">
        <v>3395</v>
      </c>
      <c r="C3792" s="28" t="s">
        <v>442</v>
      </c>
      <c r="D3792" s="28">
        <v>3546801</v>
      </c>
      <c r="E3792" s="28" t="s">
        <v>3905</v>
      </c>
    </row>
    <row r="3793" spans="1:5" x14ac:dyDescent="0.35">
      <c r="A3793" s="28">
        <v>35</v>
      </c>
      <c r="B3793" s="28" t="s">
        <v>3395</v>
      </c>
      <c r="C3793" s="28" t="s">
        <v>442</v>
      </c>
      <c r="D3793" s="28">
        <v>3546900</v>
      </c>
      <c r="E3793" s="28" t="s">
        <v>3906</v>
      </c>
    </row>
    <row r="3794" spans="1:5" x14ac:dyDescent="0.35">
      <c r="A3794" s="28">
        <v>35</v>
      </c>
      <c r="B3794" s="28" t="s">
        <v>3395</v>
      </c>
      <c r="C3794" s="28" t="s">
        <v>442</v>
      </c>
      <c r="D3794" s="28">
        <v>3547007</v>
      </c>
      <c r="E3794" s="28" t="s">
        <v>3907</v>
      </c>
    </row>
    <row r="3795" spans="1:5" x14ac:dyDescent="0.35">
      <c r="A3795" s="28">
        <v>35</v>
      </c>
      <c r="B3795" s="28" t="s">
        <v>3395</v>
      </c>
      <c r="C3795" s="28" t="s">
        <v>442</v>
      </c>
      <c r="D3795" s="28">
        <v>3547106</v>
      </c>
      <c r="E3795" s="28" t="s">
        <v>3908</v>
      </c>
    </row>
    <row r="3796" spans="1:5" x14ac:dyDescent="0.35">
      <c r="A3796" s="28">
        <v>35</v>
      </c>
      <c r="B3796" s="28" t="s">
        <v>3395</v>
      </c>
      <c r="C3796" s="28" t="s">
        <v>442</v>
      </c>
      <c r="D3796" s="28">
        <v>3547205</v>
      </c>
      <c r="E3796" s="28" t="s">
        <v>3909</v>
      </c>
    </row>
    <row r="3797" spans="1:5" x14ac:dyDescent="0.35">
      <c r="A3797" s="28">
        <v>35</v>
      </c>
      <c r="B3797" s="28" t="s">
        <v>3395</v>
      </c>
      <c r="C3797" s="28" t="s">
        <v>442</v>
      </c>
      <c r="D3797" s="28">
        <v>3547304</v>
      </c>
      <c r="E3797" s="28" t="s">
        <v>3910</v>
      </c>
    </row>
    <row r="3798" spans="1:5" x14ac:dyDescent="0.35">
      <c r="A3798" s="28">
        <v>35</v>
      </c>
      <c r="B3798" s="28" t="s">
        <v>3395</v>
      </c>
      <c r="C3798" s="28" t="s">
        <v>442</v>
      </c>
      <c r="D3798" s="28">
        <v>3547403</v>
      </c>
      <c r="E3798" s="28" t="s">
        <v>3911</v>
      </c>
    </row>
    <row r="3799" spans="1:5" x14ac:dyDescent="0.35">
      <c r="A3799" s="28">
        <v>35</v>
      </c>
      <c r="B3799" s="28" t="s">
        <v>3395</v>
      </c>
      <c r="C3799" s="28" t="s">
        <v>442</v>
      </c>
      <c r="D3799" s="28">
        <v>3547502</v>
      </c>
      <c r="E3799" s="28" t="s">
        <v>3912</v>
      </c>
    </row>
    <row r="3800" spans="1:5" x14ac:dyDescent="0.35">
      <c r="A3800" s="28">
        <v>35</v>
      </c>
      <c r="B3800" s="28" t="s">
        <v>3395</v>
      </c>
      <c r="C3800" s="28" t="s">
        <v>442</v>
      </c>
      <c r="D3800" s="28">
        <v>3547601</v>
      </c>
      <c r="E3800" s="28" t="s">
        <v>3913</v>
      </c>
    </row>
    <row r="3801" spans="1:5" x14ac:dyDescent="0.35">
      <c r="A3801" s="28">
        <v>35</v>
      </c>
      <c r="B3801" s="28" t="s">
        <v>3395</v>
      </c>
      <c r="C3801" s="28" t="s">
        <v>442</v>
      </c>
      <c r="D3801" s="28">
        <v>3547650</v>
      </c>
      <c r="E3801" s="28" t="s">
        <v>3914</v>
      </c>
    </row>
    <row r="3802" spans="1:5" x14ac:dyDescent="0.35">
      <c r="A3802" s="28">
        <v>35</v>
      </c>
      <c r="B3802" s="28" t="s">
        <v>3395</v>
      </c>
      <c r="C3802" s="28" t="s">
        <v>442</v>
      </c>
      <c r="D3802" s="28">
        <v>3547700</v>
      </c>
      <c r="E3802" s="28" t="s">
        <v>3915</v>
      </c>
    </row>
    <row r="3803" spans="1:5" x14ac:dyDescent="0.35">
      <c r="A3803" s="28">
        <v>35</v>
      </c>
      <c r="B3803" s="28" t="s">
        <v>3395</v>
      </c>
      <c r="C3803" s="28" t="s">
        <v>442</v>
      </c>
      <c r="D3803" s="28">
        <v>3547809</v>
      </c>
      <c r="E3803" s="28" t="s">
        <v>1625</v>
      </c>
    </row>
    <row r="3804" spans="1:5" x14ac:dyDescent="0.35">
      <c r="A3804" s="28">
        <v>35</v>
      </c>
      <c r="B3804" s="28" t="s">
        <v>3395</v>
      </c>
      <c r="C3804" s="28" t="s">
        <v>442</v>
      </c>
      <c r="D3804" s="28">
        <v>3547908</v>
      </c>
      <c r="E3804" s="28" t="s">
        <v>3916</v>
      </c>
    </row>
    <row r="3805" spans="1:5" x14ac:dyDescent="0.35">
      <c r="A3805" s="28">
        <v>35</v>
      </c>
      <c r="B3805" s="28" t="s">
        <v>3395</v>
      </c>
      <c r="C3805" s="28" t="s">
        <v>442</v>
      </c>
      <c r="D3805" s="28">
        <v>3548005</v>
      </c>
      <c r="E3805" s="28" t="s">
        <v>3917</v>
      </c>
    </row>
    <row r="3806" spans="1:5" x14ac:dyDescent="0.35">
      <c r="A3806" s="28">
        <v>35</v>
      </c>
      <c r="B3806" s="28" t="s">
        <v>3395</v>
      </c>
      <c r="C3806" s="28" t="s">
        <v>442</v>
      </c>
      <c r="D3806" s="28">
        <v>3548054</v>
      </c>
      <c r="E3806" s="28" t="s">
        <v>3918</v>
      </c>
    </row>
    <row r="3807" spans="1:5" x14ac:dyDescent="0.35">
      <c r="A3807" s="28">
        <v>35</v>
      </c>
      <c r="B3807" s="28" t="s">
        <v>3395</v>
      </c>
      <c r="C3807" s="28" t="s">
        <v>442</v>
      </c>
      <c r="D3807" s="28">
        <v>3548104</v>
      </c>
      <c r="E3807" s="28" t="s">
        <v>3919</v>
      </c>
    </row>
    <row r="3808" spans="1:5" x14ac:dyDescent="0.35">
      <c r="A3808" s="28">
        <v>35</v>
      </c>
      <c r="B3808" s="28" t="s">
        <v>3395</v>
      </c>
      <c r="C3808" s="28" t="s">
        <v>442</v>
      </c>
      <c r="D3808" s="28">
        <v>3548203</v>
      </c>
      <c r="E3808" s="28" t="s">
        <v>3920</v>
      </c>
    </row>
    <row r="3809" spans="1:5" x14ac:dyDescent="0.35">
      <c r="A3809" s="28">
        <v>35</v>
      </c>
      <c r="B3809" s="28" t="s">
        <v>3395</v>
      </c>
      <c r="C3809" s="28" t="s">
        <v>442</v>
      </c>
      <c r="D3809" s="28">
        <v>3548302</v>
      </c>
      <c r="E3809" s="28" t="s">
        <v>3921</v>
      </c>
    </row>
    <row r="3810" spans="1:5" x14ac:dyDescent="0.35">
      <c r="A3810" s="28">
        <v>35</v>
      </c>
      <c r="B3810" s="28" t="s">
        <v>3395</v>
      </c>
      <c r="C3810" s="28" t="s">
        <v>442</v>
      </c>
      <c r="D3810" s="28">
        <v>3548401</v>
      </c>
      <c r="E3810" s="28" t="s">
        <v>3922</v>
      </c>
    </row>
    <row r="3811" spans="1:5" x14ac:dyDescent="0.35">
      <c r="A3811" s="28">
        <v>35</v>
      </c>
      <c r="B3811" s="28" t="s">
        <v>3395</v>
      </c>
      <c r="C3811" s="28" t="s">
        <v>442</v>
      </c>
      <c r="D3811" s="28">
        <v>3548500</v>
      </c>
      <c r="E3811" s="28" t="s">
        <v>3923</v>
      </c>
    </row>
    <row r="3812" spans="1:5" x14ac:dyDescent="0.35">
      <c r="A3812" s="28">
        <v>35</v>
      </c>
      <c r="B3812" s="28" t="s">
        <v>3395</v>
      </c>
      <c r="C3812" s="28" t="s">
        <v>442</v>
      </c>
      <c r="D3812" s="28">
        <v>3548609</v>
      </c>
      <c r="E3812" s="28" t="s">
        <v>3924</v>
      </c>
    </row>
    <row r="3813" spans="1:5" x14ac:dyDescent="0.35">
      <c r="A3813" s="28">
        <v>35</v>
      </c>
      <c r="B3813" s="28" t="s">
        <v>3395</v>
      </c>
      <c r="C3813" s="28" t="s">
        <v>442</v>
      </c>
      <c r="D3813" s="28">
        <v>3548708</v>
      </c>
      <c r="E3813" s="28" t="s">
        <v>3925</v>
      </c>
    </row>
    <row r="3814" spans="1:5" x14ac:dyDescent="0.35">
      <c r="A3814" s="28">
        <v>35</v>
      </c>
      <c r="B3814" s="28" t="s">
        <v>3395</v>
      </c>
      <c r="C3814" s="28" t="s">
        <v>442</v>
      </c>
      <c r="D3814" s="28">
        <v>3548807</v>
      </c>
      <c r="E3814" s="28" t="s">
        <v>3926</v>
      </c>
    </row>
    <row r="3815" spans="1:5" x14ac:dyDescent="0.35">
      <c r="A3815" s="28">
        <v>35</v>
      </c>
      <c r="B3815" s="28" t="s">
        <v>3395</v>
      </c>
      <c r="C3815" s="28" t="s">
        <v>442</v>
      </c>
      <c r="D3815" s="28">
        <v>3548906</v>
      </c>
      <c r="E3815" s="28" t="s">
        <v>3927</v>
      </c>
    </row>
    <row r="3816" spans="1:5" x14ac:dyDescent="0.35">
      <c r="A3816" s="28">
        <v>35</v>
      </c>
      <c r="B3816" s="28" t="s">
        <v>3395</v>
      </c>
      <c r="C3816" s="28" t="s">
        <v>442</v>
      </c>
      <c r="D3816" s="28">
        <v>3549003</v>
      </c>
      <c r="E3816" s="28" t="s">
        <v>1629</v>
      </c>
    </row>
    <row r="3817" spans="1:5" x14ac:dyDescent="0.35">
      <c r="A3817" s="28">
        <v>35</v>
      </c>
      <c r="B3817" s="28" t="s">
        <v>3395</v>
      </c>
      <c r="C3817" s="28" t="s">
        <v>442</v>
      </c>
      <c r="D3817" s="28">
        <v>3549102</v>
      </c>
      <c r="E3817" s="28" t="s">
        <v>3928</v>
      </c>
    </row>
    <row r="3818" spans="1:5" x14ac:dyDescent="0.35">
      <c r="A3818" s="28">
        <v>35</v>
      </c>
      <c r="B3818" s="28" t="s">
        <v>3395</v>
      </c>
      <c r="C3818" s="28" t="s">
        <v>442</v>
      </c>
      <c r="D3818" s="28">
        <v>3549201</v>
      </c>
      <c r="E3818" s="28" t="s">
        <v>3929</v>
      </c>
    </row>
    <row r="3819" spans="1:5" x14ac:dyDescent="0.35">
      <c r="A3819" s="28">
        <v>35</v>
      </c>
      <c r="B3819" s="28" t="s">
        <v>3395</v>
      </c>
      <c r="C3819" s="28" t="s">
        <v>442</v>
      </c>
      <c r="D3819" s="28">
        <v>3549250</v>
      </c>
      <c r="E3819" s="28" t="s">
        <v>3930</v>
      </c>
    </row>
    <row r="3820" spans="1:5" x14ac:dyDescent="0.35">
      <c r="A3820" s="28">
        <v>35</v>
      </c>
      <c r="B3820" s="28" t="s">
        <v>3395</v>
      </c>
      <c r="C3820" s="28" t="s">
        <v>442</v>
      </c>
      <c r="D3820" s="28">
        <v>3549300</v>
      </c>
      <c r="E3820" s="28" t="s">
        <v>3931</v>
      </c>
    </row>
    <row r="3821" spans="1:5" x14ac:dyDescent="0.35">
      <c r="A3821" s="28">
        <v>35</v>
      </c>
      <c r="B3821" s="28" t="s">
        <v>3395</v>
      </c>
      <c r="C3821" s="28" t="s">
        <v>442</v>
      </c>
      <c r="D3821" s="28">
        <v>3549409</v>
      </c>
      <c r="E3821" s="28" t="s">
        <v>3932</v>
      </c>
    </row>
    <row r="3822" spans="1:5" x14ac:dyDescent="0.35">
      <c r="A3822" s="28">
        <v>35</v>
      </c>
      <c r="B3822" s="28" t="s">
        <v>3395</v>
      </c>
      <c r="C3822" s="28" t="s">
        <v>442</v>
      </c>
      <c r="D3822" s="28">
        <v>3549508</v>
      </c>
      <c r="E3822" s="28" t="s">
        <v>3933</v>
      </c>
    </row>
    <row r="3823" spans="1:5" x14ac:dyDescent="0.35">
      <c r="A3823" s="28">
        <v>35</v>
      </c>
      <c r="B3823" s="28" t="s">
        <v>3395</v>
      </c>
      <c r="C3823" s="28" t="s">
        <v>442</v>
      </c>
      <c r="D3823" s="28">
        <v>3549607</v>
      </c>
      <c r="E3823" s="28" t="s">
        <v>3934</v>
      </c>
    </row>
    <row r="3824" spans="1:5" x14ac:dyDescent="0.35">
      <c r="A3824" s="28">
        <v>35</v>
      </c>
      <c r="B3824" s="28" t="s">
        <v>3395</v>
      </c>
      <c r="C3824" s="28" t="s">
        <v>442</v>
      </c>
      <c r="D3824" s="28">
        <v>3549706</v>
      </c>
      <c r="E3824" s="28" t="s">
        <v>3935</v>
      </c>
    </row>
    <row r="3825" spans="1:5" x14ac:dyDescent="0.35">
      <c r="A3825" s="28">
        <v>35</v>
      </c>
      <c r="B3825" s="28" t="s">
        <v>3395</v>
      </c>
      <c r="C3825" s="28" t="s">
        <v>442</v>
      </c>
      <c r="D3825" s="28">
        <v>3549805</v>
      </c>
      <c r="E3825" s="28" t="s">
        <v>3936</v>
      </c>
    </row>
    <row r="3826" spans="1:5" x14ac:dyDescent="0.35">
      <c r="A3826" s="28">
        <v>35</v>
      </c>
      <c r="B3826" s="28" t="s">
        <v>3395</v>
      </c>
      <c r="C3826" s="28" t="s">
        <v>442</v>
      </c>
      <c r="D3826" s="28">
        <v>3549904</v>
      </c>
      <c r="E3826" s="28" t="s">
        <v>3937</v>
      </c>
    </row>
    <row r="3827" spans="1:5" x14ac:dyDescent="0.35">
      <c r="A3827" s="28">
        <v>35</v>
      </c>
      <c r="B3827" s="28" t="s">
        <v>3395</v>
      </c>
      <c r="C3827" s="28" t="s">
        <v>442</v>
      </c>
      <c r="D3827" s="28">
        <v>3549953</v>
      </c>
      <c r="E3827" s="28" t="s">
        <v>3938</v>
      </c>
    </row>
    <row r="3828" spans="1:5" x14ac:dyDescent="0.35">
      <c r="A3828" s="28">
        <v>35</v>
      </c>
      <c r="B3828" s="28" t="s">
        <v>3395</v>
      </c>
      <c r="C3828" s="28" t="s">
        <v>442</v>
      </c>
      <c r="D3828" s="28">
        <v>3550001</v>
      </c>
      <c r="E3828" s="28" t="s">
        <v>3939</v>
      </c>
    </row>
    <row r="3829" spans="1:5" x14ac:dyDescent="0.35">
      <c r="A3829" s="28">
        <v>35</v>
      </c>
      <c r="B3829" s="28" t="s">
        <v>3395</v>
      </c>
      <c r="C3829" s="28" t="s">
        <v>442</v>
      </c>
      <c r="D3829" s="28">
        <v>3550100</v>
      </c>
      <c r="E3829" s="28" t="s">
        <v>3940</v>
      </c>
    </row>
    <row r="3830" spans="1:5" x14ac:dyDescent="0.35">
      <c r="A3830" s="28">
        <v>35</v>
      </c>
      <c r="B3830" s="28" t="s">
        <v>3395</v>
      </c>
      <c r="C3830" s="28" t="s">
        <v>442</v>
      </c>
      <c r="D3830" s="28">
        <v>3550209</v>
      </c>
      <c r="E3830" s="28" t="s">
        <v>3941</v>
      </c>
    </row>
    <row r="3831" spans="1:5" x14ac:dyDescent="0.35">
      <c r="A3831" s="28">
        <v>35</v>
      </c>
      <c r="B3831" s="28" t="s">
        <v>3395</v>
      </c>
      <c r="C3831" s="28" t="s">
        <v>442</v>
      </c>
      <c r="D3831" s="28">
        <v>3550308</v>
      </c>
      <c r="E3831" s="28" t="s">
        <v>442</v>
      </c>
    </row>
    <row r="3832" spans="1:5" x14ac:dyDescent="0.35">
      <c r="A3832" s="28">
        <v>35</v>
      </c>
      <c r="B3832" s="28" t="s">
        <v>3395</v>
      </c>
      <c r="C3832" s="28" t="s">
        <v>442</v>
      </c>
      <c r="D3832" s="28">
        <v>3550407</v>
      </c>
      <c r="E3832" s="28" t="s">
        <v>1440</v>
      </c>
    </row>
    <row r="3833" spans="1:5" x14ac:dyDescent="0.35">
      <c r="A3833" s="28">
        <v>35</v>
      </c>
      <c r="B3833" s="28" t="s">
        <v>3395</v>
      </c>
      <c r="C3833" s="28" t="s">
        <v>442</v>
      </c>
      <c r="D3833" s="28">
        <v>3550506</v>
      </c>
      <c r="E3833" s="28" t="s">
        <v>3942</v>
      </c>
    </row>
    <row r="3834" spans="1:5" x14ac:dyDescent="0.35">
      <c r="A3834" s="28">
        <v>35</v>
      </c>
      <c r="B3834" s="28" t="s">
        <v>3395</v>
      </c>
      <c r="C3834" s="28" t="s">
        <v>442</v>
      </c>
      <c r="D3834" s="28">
        <v>3550605</v>
      </c>
      <c r="E3834" s="28" t="s">
        <v>3943</v>
      </c>
    </row>
    <row r="3835" spans="1:5" x14ac:dyDescent="0.35">
      <c r="A3835" s="28">
        <v>35</v>
      </c>
      <c r="B3835" s="28" t="s">
        <v>3395</v>
      </c>
      <c r="C3835" s="28" t="s">
        <v>442</v>
      </c>
      <c r="D3835" s="28">
        <v>3550704</v>
      </c>
      <c r="E3835" s="28" t="s">
        <v>1925</v>
      </c>
    </row>
    <row r="3836" spans="1:5" x14ac:dyDescent="0.35">
      <c r="A3836" s="28">
        <v>35</v>
      </c>
      <c r="B3836" s="28" t="s">
        <v>3395</v>
      </c>
      <c r="C3836" s="28" t="s">
        <v>442</v>
      </c>
      <c r="D3836" s="28">
        <v>3550803</v>
      </c>
      <c r="E3836" s="28" t="s">
        <v>3944</v>
      </c>
    </row>
    <row r="3837" spans="1:5" x14ac:dyDescent="0.35">
      <c r="A3837" s="28">
        <v>35</v>
      </c>
      <c r="B3837" s="28" t="s">
        <v>3395</v>
      </c>
      <c r="C3837" s="28" t="s">
        <v>442</v>
      </c>
      <c r="D3837" s="28">
        <v>3550902</v>
      </c>
      <c r="E3837" s="28" t="s">
        <v>3945</v>
      </c>
    </row>
    <row r="3838" spans="1:5" x14ac:dyDescent="0.35">
      <c r="A3838" s="28">
        <v>35</v>
      </c>
      <c r="B3838" s="28" t="s">
        <v>3395</v>
      </c>
      <c r="C3838" s="28" t="s">
        <v>442</v>
      </c>
      <c r="D3838" s="28">
        <v>3551009</v>
      </c>
      <c r="E3838" s="28" t="s">
        <v>1443</v>
      </c>
    </row>
    <row r="3839" spans="1:5" x14ac:dyDescent="0.35">
      <c r="A3839" s="28">
        <v>35</v>
      </c>
      <c r="B3839" s="28" t="s">
        <v>3395</v>
      </c>
      <c r="C3839" s="28" t="s">
        <v>442</v>
      </c>
      <c r="D3839" s="28">
        <v>3551108</v>
      </c>
      <c r="E3839" s="28" t="s">
        <v>3946</v>
      </c>
    </row>
    <row r="3840" spans="1:5" x14ac:dyDescent="0.35">
      <c r="A3840" s="28">
        <v>35</v>
      </c>
      <c r="B3840" s="28" t="s">
        <v>3395</v>
      </c>
      <c r="C3840" s="28" t="s">
        <v>442</v>
      </c>
      <c r="D3840" s="28">
        <v>3551207</v>
      </c>
      <c r="E3840" s="28" t="s">
        <v>3947</v>
      </c>
    </row>
    <row r="3841" spans="1:5" x14ac:dyDescent="0.35">
      <c r="A3841" s="28">
        <v>35</v>
      </c>
      <c r="B3841" s="28" t="s">
        <v>3395</v>
      </c>
      <c r="C3841" s="28" t="s">
        <v>442</v>
      </c>
      <c r="D3841" s="28">
        <v>3551306</v>
      </c>
      <c r="E3841" s="28" t="s">
        <v>3948</v>
      </c>
    </row>
    <row r="3842" spans="1:5" x14ac:dyDescent="0.35">
      <c r="A3842" s="28">
        <v>35</v>
      </c>
      <c r="B3842" s="28" t="s">
        <v>3395</v>
      </c>
      <c r="C3842" s="28" t="s">
        <v>442</v>
      </c>
      <c r="D3842" s="28">
        <v>3551405</v>
      </c>
      <c r="E3842" s="28" t="s">
        <v>3949</v>
      </c>
    </row>
    <row r="3843" spans="1:5" x14ac:dyDescent="0.35">
      <c r="A3843" s="28">
        <v>35</v>
      </c>
      <c r="B3843" s="28" t="s">
        <v>3395</v>
      </c>
      <c r="C3843" s="28" t="s">
        <v>442</v>
      </c>
      <c r="D3843" s="28">
        <v>3551504</v>
      </c>
      <c r="E3843" s="28" t="s">
        <v>3950</v>
      </c>
    </row>
    <row r="3844" spans="1:5" x14ac:dyDescent="0.35">
      <c r="A3844" s="28">
        <v>35</v>
      </c>
      <c r="B3844" s="28" t="s">
        <v>3395</v>
      </c>
      <c r="C3844" s="28" t="s">
        <v>442</v>
      </c>
      <c r="D3844" s="28">
        <v>3551603</v>
      </c>
      <c r="E3844" s="28" t="s">
        <v>3951</v>
      </c>
    </row>
    <row r="3845" spans="1:5" x14ac:dyDescent="0.35">
      <c r="A3845" s="28">
        <v>35</v>
      </c>
      <c r="B3845" s="28" t="s">
        <v>3395</v>
      </c>
      <c r="C3845" s="28" t="s">
        <v>442</v>
      </c>
      <c r="D3845" s="28">
        <v>3551702</v>
      </c>
      <c r="E3845" s="28" t="s">
        <v>1653</v>
      </c>
    </row>
    <row r="3846" spans="1:5" x14ac:dyDescent="0.35">
      <c r="A3846" s="28">
        <v>35</v>
      </c>
      <c r="B3846" s="28" t="s">
        <v>3395</v>
      </c>
      <c r="C3846" s="28" t="s">
        <v>442</v>
      </c>
      <c r="D3846" s="28">
        <v>3551801</v>
      </c>
      <c r="E3846" s="28" t="s">
        <v>3952</v>
      </c>
    </row>
    <row r="3847" spans="1:5" x14ac:dyDescent="0.35">
      <c r="A3847" s="28">
        <v>35</v>
      </c>
      <c r="B3847" s="28" t="s">
        <v>3395</v>
      </c>
      <c r="C3847" s="28" t="s">
        <v>442</v>
      </c>
      <c r="D3847" s="28">
        <v>3551900</v>
      </c>
      <c r="E3847" s="28" t="s">
        <v>3953</v>
      </c>
    </row>
    <row r="3848" spans="1:5" x14ac:dyDescent="0.35">
      <c r="A3848" s="28">
        <v>35</v>
      </c>
      <c r="B3848" s="28" t="s">
        <v>3395</v>
      </c>
      <c r="C3848" s="28" t="s">
        <v>442</v>
      </c>
      <c r="D3848" s="28">
        <v>3552007</v>
      </c>
      <c r="E3848" s="28" t="s">
        <v>3954</v>
      </c>
    </row>
    <row r="3849" spans="1:5" x14ac:dyDescent="0.35">
      <c r="A3849" s="28">
        <v>35</v>
      </c>
      <c r="B3849" s="28" t="s">
        <v>3395</v>
      </c>
      <c r="C3849" s="28" t="s">
        <v>442</v>
      </c>
      <c r="D3849" s="28">
        <v>3552106</v>
      </c>
      <c r="E3849" s="28" t="s">
        <v>3955</v>
      </c>
    </row>
    <row r="3850" spans="1:5" x14ac:dyDescent="0.35">
      <c r="A3850" s="28">
        <v>35</v>
      </c>
      <c r="B3850" s="28" t="s">
        <v>3395</v>
      </c>
      <c r="C3850" s="28" t="s">
        <v>442</v>
      </c>
      <c r="D3850" s="28">
        <v>3552205</v>
      </c>
      <c r="E3850" s="28" t="s">
        <v>3956</v>
      </c>
    </row>
    <row r="3851" spans="1:5" x14ac:dyDescent="0.35">
      <c r="A3851" s="28">
        <v>35</v>
      </c>
      <c r="B3851" s="28" t="s">
        <v>3395</v>
      </c>
      <c r="C3851" s="28" t="s">
        <v>442</v>
      </c>
      <c r="D3851" s="28">
        <v>3552304</v>
      </c>
      <c r="E3851" s="28" t="s">
        <v>3957</v>
      </c>
    </row>
    <row r="3852" spans="1:5" x14ac:dyDescent="0.35">
      <c r="A3852" s="28">
        <v>35</v>
      </c>
      <c r="B3852" s="28" t="s">
        <v>3395</v>
      </c>
      <c r="C3852" s="28" t="s">
        <v>442</v>
      </c>
      <c r="D3852" s="28">
        <v>3552403</v>
      </c>
      <c r="E3852" s="28" t="s">
        <v>3958</v>
      </c>
    </row>
    <row r="3853" spans="1:5" x14ac:dyDescent="0.35">
      <c r="A3853" s="28">
        <v>35</v>
      </c>
      <c r="B3853" s="28" t="s">
        <v>3395</v>
      </c>
      <c r="C3853" s="28" t="s">
        <v>442</v>
      </c>
      <c r="D3853" s="28">
        <v>3552502</v>
      </c>
      <c r="E3853" s="28" t="s">
        <v>3959</v>
      </c>
    </row>
    <row r="3854" spans="1:5" x14ac:dyDescent="0.35">
      <c r="A3854" s="28">
        <v>35</v>
      </c>
      <c r="B3854" s="28" t="s">
        <v>3395</v>
      </c>
      <c r="C3854" s="28" t="s">
        <v>442</v>
      </c>
      <c r="D3854" s="28">
        <v>3552551</v>
      </c>
      <c r="E3854" s="28" t="s">
        <v>3960</v>
      </c>
    </row>
    <row r="3855" spans="1:5" x14ac:dyDescent="0.35">
      <c r="A3855" s="28">
        <v>35</v>
      </c>
      <c r="B3855" s="28" t="s">
        <v>3395</v>
      </c>
      <c r="C3855" s="28" t="s">
        <v>442</v>
      </c>
      <c r="D3855" s="28">
        <v>3552601</v>
      </c>
      <c r="E3855" s="28" t="s">
        <v>3961</v>
      </c>
    </row>
    <row r="3856" spans="1:5" x14ac:dyDescent="0.35">
      <c r="A3856" s="28">
        <v>35</v>
      </c>
      <c r="B3856" s="28" t="s">
        <v>3395</v>
      </c>
      <c r="C3856" s="28" t="s">
        <v>442</v>
      </c>
      <c r="D3856" s="28">
        <v>3552700</v>
      </c>
      <c r="E3856" s="28" t="s">
        <v>585</v>
      </c>
    </row>
    <row r="3857" spans="1:5" x14ac:dyDescent="0.35">
      <c r="A3857" s="28">
        <v>35</v>
      </c>
      <c r="B3857" s="28" t="s">
        <v>3395</v>
      </c>
      <c r="C3857" s="28" t="s">
        <v>442</v>
      </c>
      <c r="D3857" s="28">
        <v>3552809</v>
      </c>
      <c r="E3857" s="28" t="s">
        <v>3962</v>
      </c>
    </row>
    <row r="3858" spans="1:5" x14ac:dyDescent="0.35">
      <c r="A3858" s="28">
        <v>35</v>
      </c>
      <c r="B3858" s="28" t="s">
        <v>3395</v>
      </c>
      <c r="C3858" s="28" t="s">
        <v>442</v>
      </c>
      <c r="D3858" s="28">
        <v>3552908</v>
      </c>
      <c r="E3858" s="28" t="s">
        <v>3963</v>
      </c>
    </row>
    <row r="3859" spans="1:5" x14ac:dyDescent="0.35">
      <c r="A3859" s="28">
        <v>35</v>
      </c>
      <c r="B3859" s="28" t="s">
        <v>3395</v>
      </c>
      <c r="C3859" s="28" t="s">
        <v>442</v>
      </c>
      <c r="D3859" s="28">
        <v>3553005</v>
      </c>
      <c r="E3859" s="28" t="s">
        <v>3964</v>
      </c>
    </row>
    <row r="3860" spans="1:5" x14ac:dyDescent="0.35">
      <c r="A3860" s="28">
        <v>35</v>
      </c>
      <c r="B3860" s="28" t="s">
        <v>3395</v>
      </c>
      <c r="C3860" s="28" t="s">
        <v>442</v>
      </c>
      <c r="D3860" s="28">
        <v>3553104</v>
      </c>
      <c r="E3860" s="28" t="s">
        <v>3965</v>
      </c>
    </row>
    <row r="3861" spans="1:5" x14ac:dyDescent="0.35">
      <c r="A3861" s="28">
        <v>35</v>
      </c>
      <c r="B3861" s="28" t="s">
        <v>3395</v>
      </c>
      <c r="C3861" s="28" t="s">
        <v>442</v>
      </c>
      <c r="D3861" s="28">
        <v>3553203</v>
      </c>
      <c r="E3861" s="28" t="s">
        <v>3966</v>
      </c>
    </row>
    <row r="3862" spans="1:5" x14ac:dyDescent="0.35">
      <c r="A3862" s="28">
        <v>35</v>
      </c>
      <c r="B3862" s="28" t="s">
        <v>3395</v>
      </c>
      <c r="C3862" s="28" t="s">
        <v>442</v>
      </c>
      <c r="D3862" s="28">
        <v>3553302</v>
      </c>
      <c r="E3862" s="28" t="s">
        <v>3967</v>
      </c>
    </row>
    <row r="3863" spans="1:5" x14ac:dyDescent="0.35">
      <c r="A3863" s="28">
        <v>35</v>
      </c>
      <c r="B3863" s="28" t="s">
        <v>3395</v>
      </c>
      <c r="C3863" s="28" t="s">
        <v>442</v>
      </c>
      <c r="D3863" s="28">
        <v>3553401</v>
      </c>
      <c r="E3863" s="28" t="s">
        <v>3968</v>
      </c>
    </row>
    <row r="3864" spans="1:5" x14ac:dyDescent="0.35">
      <c r="A3864" s="28">
        <v>35</v>
      </c>
      <c r="B3864" s="28" t="s">
        <v>3395</v>
      </c>
      <c r="C3864" s="28" t="s">
        <v>442</v>
      </c>
      <c r="D3864" s="28">
        <v>3553500</v>
      </c>
      <c r="E3864" s="28" t="s">
        <v>3182</v>
      </c>
    </row>
    <row r="3865" spans="1:5" x14ac:dyDescent="0.35">
      <c r="A3865" s="28">
        <v>35</v>
      </c>
      <c r="B3865" s="28" t="s">
        <v>3395</v>
      </c>
      <c r="C3865" s="28" t="s">
        <v>442</v>
      </c>
      <c r="D3865" s="28">
        <v>3553609</v>
      </c>
      <c r="E3865" s="28" t="s">
        <v>3969</v>
      </c>
    </row>
    <row r="3866" spans="1:5" x14ac:dyDescent="0.35">
      <c r="A3866" s="28">
        <v>35</v>
      </c>
      <c r="B3866" s="28" t="s">
        <v>3395</v>
      </c>
      <c r="C3866" s="28" t="s">
        <v>442</v>
      </c>
      <c r="D3866" s="28">
        <v>3553658</v>
      </c>
      <c r="E3866" s="28" t="s">
        <v>3970</v>
      </c>
    </row>
    <row r="3867" spans="1:5" x14ac:dyDescent="0.35">
      <c r="A3867" s="28">
        <v>35</v>
      </c>
      <c r="B3867" s="28" t="s">
        <v>3395</v>
      </c>
      <c r="C3867" s="28" t="s">
        <v>442</v>
      </c>
      <c r="D3867" s="28">
        <v>3553708</v>
      </c>
      <c r="E3867" s="28" t="s">
        <v>3971</v>
      </c>
    </row>
    <row r="3868" spans="1:5" x14ac:dyDescent="0.35">
      <c r="A3868" s="28">
        <v>35</v>
      </c>
      <c r="B3868" s="28" t="s">
        <v>3395</v>
      </c>
      <c r="C3868" s="28" t="s">
        <v>442</v>
      </c>
      <c r="D3868" s="28">
        <v>3553807</v>
      </c>
      <c r="E3868" s="28" t="s">
        <v>3972</v>
      </c>
    </row>
    <row r="3869" spans="1:5" x14ac:dyDescent="0.35">
      <c r="A3869" s="28">
        <v>35</v>
      </c>
      <c r="B3869" s="28" t="s">
        <v>3395</v>
      </c>
      <c r="C3869" s="28" t="s">
        <v>442</v>
      </c>
      <c r="D3869" s="28">
        <v>3553856</v>
      </c>
      <c r="E3869" s="28" t="s">
        <v>3973</v>
      </c>
    </row>
    <row r="3870" spans="1:5" x14ac:dyDescent="0.35">
      <c r="A3870" s="28">
        <v>35</v>
      </c>
      <c r="B3870" s="28" t="s">
        <v>3395</v>
      </c>
      <c r="C3870" s="28" t="s">
        <v>442</v>
      </c>
      <c r="D3870" s="28">
        <v>3553906</v>
      </c>
      <c r="E3870" s="28" t="s">
        <v>3974</v>
      </c>
    </row>
    <row r="3871" spans="1:5" x14ac:dyDescent="0.35">
      <c r="A3871" s="28">
        <v>35</v>
      </c>
      <c r="B3871" s="28" t="s">
        <v>3395</v>
      </c>
      <c r="C3871" s="28" t="s">
        <v>442</v>
      </c>
      <c r="D3871" s="28">
        <v>3553955</v>
      </c>
      <c r="E3871" s="28" t="s">
        <v>3975</v>
      </c>
    </row>
    <row r="3872" spans="1:5" x14ac:dyDescent="0.35">
      <c r="A3872" s="28">
        <v>35</v>
      </c>
      <c r="B3872" s="28" t="s">
        <v>3395</v>
      </c>
      <c r="C3872" s="28" t="s">
        <v>442</v>
      </c>
      <c r="D3872" s="28">
        <v>3554003</v>
      </c>
      <c r="E3872" s="28" t="s">
        <v>3976</v>
      </c>
    </row>
    <row r="3873" spans="1:5" x14ac:dyDescent="0.35">
      <c r="A3873" s="28">
        <v>35</v>
      </c>
      <c r="B3873" s="28" t="s">
        <v>3395</v>
      </c>
      <c r="C3873" s="28" t="s">
        <v>442</v>
      </c>
      <c r="D3873" s="28">
        <v>3554102</v>
      </c>
      <c r="E3873" s="28" t="s">
        <v>3977</v>
      </c>
    </row>
    <row r="3874" spans="1:5" x14ac:dyDescent="0.35">
      <c r="A3874" s="28">
        <v>35</v>
      </c>
      <c r="B3874" s="28" t="s">
        <v>3395</v>
      </c>
      <c r="C3874" s="28" t="s">
        <v>442</v>
      </c>
      <c r="D3874" s="28">
        <v>3554201</v>
      </c>
      <c r="E3874" s="28" t="s">
        <v>3978</v>
      </c>
    </row>
    <row r="3875" spans="1:5" x14ac:dyDescent="0.35">
      <c r="A3875" s="28">
        <v>35</v>
      </c>
      <c r="B3875" s="28" t="s">
        <v>3395</v>
      </c>
      <c r="C3875" s="28" t="s">
        <v>442</v>
      </c>
      <c r="D3875" s="28">
        <v>3554300</v>
      </c>
      <c r="E3875" s="28" t="s">
        <v>2371</v>
      </c>
    </row>
    <row r="3876" spans="1:5" x14ac:dyDescent="0.35">
      <c r="A3876" s="28">
        <v>35</v>
      </c>
      <c r="B3876" s="28" t="s">
        <v>3395</v>
      </c>
      <c r="C3876" s="28" t="s">
        <v>442</v>
      </c>
      <c r="D3876" s="28">
        <v>3554409</v>
      </c>
      <c r="E3876" s="28" t="s">
        <v>3979</v>
      </c>
    </row>
    <row r="3877" spans="1:5" x14ac:dyDescent="0.35">
      <c r="A3877" s="28">
        <v>35</v>
      </c>
      <c r="B3877" s="28" t="s">
        <v>3395</v>
      </c>
      <c r="C3877" s="28" t="s">
        <v>442</v>
      </c>
      <c r="D3877" s="28">
        <v>3554508</v>
      </c>
      <c r="E3877" s="28" t="s">
        <v>3980</v>
      </c>
    </row>
    <row r="3878" spans="1:5" x14ac:dyDescent="0.35">
      <c r="A3878" s="28">
        <v>35</v>
      </c>
      <c r="B3878" s="28" t="s">
        <v>3395</v>
      </c>
      <c r="C3878" s="28" t="s">
        <v>442</v>
      </c>
      <c r="D3878" s="28">
        <v>3554607</v>
      </c>
      <c r="E3878" s="28" t="s">
        <v>3981</v>
      </c>
    </row>
    <row r="3879" spans="1:5" x14ac:dyDescent="0.35">
      <c r="A3879" s="28">
        <v>35</v>
      </c>
      <c r="B3879" s="28" t="s">
        <v>3395</v>
      </c>
      <c r="C3879" s="28" t="s">
        <v>442</v>
      </c>
      <c r="D3879" s="28">
        <v>3554656</v>
      </c>
      <c r="E3879" s="28" t="s">
        <v>3982</v>
      </c>
    </row>
    <row r="3880" spans="1:5" x14ac:dyDescent="0.35">
      <c r="A3880" s="28">
        <v>35</v>
      </c>
      <c r="B3880" s="28" t="s">
        <v>3395</v>
      </c>
      <c r="C3880" s="28" t="s">
        <v>442</v>
      </c>
      <c r="D3880" s="28">
        <v>3554706</v>
      </c>
      <c r="E3880" s="28" t="s">
        <v>3983</v>
      </c>
    </row>
    <row r="3881" spans="1:5" x14ac:dyDescent="0.35">
      <c r="A3881" s="28">
        <v>35</v>
      </c>
      <c r="B3881" s="28" t="s">
        <v>3395</v>
      </c>
      <c r="C3881" s="28" t="s">
        <v>442</v>
      </c>
      <c r="D3881" s="28">
        <v>3554755</v>
      </c>
      <c r="E3881" s="28" t="s">
        <v>3984</v>
      </c>
    </row>
    <row r="3882" spans="1:5" x14ac:dyDescent="0.35">
      <c r="A3882" s="28">
        <v>35</v>
      </c>
      <c r="B3882" s="28" t="s">
        <v>3395</v>
      </c>
      <c r="C3882" s="28" t="s">
        <v>442</v>
      </c>
      <c r="D3882" s="28">
        <v>3554805</v>
      </c>
      <c r="E3882" s="28" t="s">
        <v>3985</v>
      </c>
    </row>
    <row r="3883" spans="1:5" x14ac:dyDescent="0.35">
      <c r="A3883" s="28">
        <v>35</v>
      </c>
      <c r="B3883" s="28" t="s">
        <v>3395</v>
      </c>
      <c r="C3883" s="28" t="s">
        <v>442</v>
      </c>
      <c r="D3883" s="28">
        <v>3554904</v>
      </c>
      <c r="E3883" s="28" t="s">
        <v>3986</v>
      </c>
    </row>
    <row r="3884" spans="1:5" x14ac:dyDescent="0.35">
      <c r="A3884" s="28">
        <v>35</v>
      </c>
      <c r="B3884" s="28" t="s">
        <v>3395</v>
      </c>
      <c r="C3884" s="28" t="s">
        <v>442</v>
      </c>
      <c r="D3884" s="28">
        <v>3554953</v>
      </c>
      <c r="E3884" s="28" t="s">
        <v>3987</v>
      </c>
    </row>
    <row r="3885" spans="1:5" x14ac:dyDescent="0.35">
      <c r="A3885" s="28">
        <v>35</v>
      </c>
      <c r="B3885" s="28" t="s">
        <v>3395</v>
      </c>
      <c r="C3885" s="28" t="s">
        <v>442</v>
      </c>
      <c r="D3885" s="28">
        <v>3555000</v>
      </c>
      <c r="E3885" s="28" t="s">
        <v>3988</v>
      </c>
    </row>
    <row r="3886" spans="1:5" x14ac:dyDescent="0.35">
      <c r="A3886" s="28">
        <v>35</v>
      </c>
      <c r="B3886" s="28" t="s">
        <v>3395</v>
      </c>
      <c r="C3886" s="28" t="s">
        <v>442</v>
      </c>
      <c r="D3886" s="28">
        <v>3555109</v>
      </c>
      <c r="E3886" s="28" t="s">
        <v>3989</v>
      </c>
    </row>
    <row r="3887" spans="1:5" x14ac:dyDescent="0.35">
      <c r="A3887" s="28">
        <v>35</v>
      </c>
      <c r="B3887" s="28" t="s">
        <v>3395</v>
      </c>
      <c r="C3887" s="28" t="s">
        <v>442</v>
      </c>
      <c r="D3887" s="28">
        <v>3555208</v>
      </c>
      <c r="E3887" s="28" t="s">
        <v>3990</v>
      </c>
    </row>
    <row r="3888" spans="1:5" x14ac:dyDescent="0.35">
      <c r="A3888" s="28">
        <v>35</v>
      </c>
      <c r="B3888" s="28" t="s">
        <v>3395</v>
      </c>
      <c r="C3888" s="28" t="s">
        <v>442</v>
      </c>
      <c r="D3888" s="28">
        <v>3555307</v>
      </c>
      <c r="E3888" s="28" t="s">
        <v>3198</v>
      </c>
    </row>
    <row r="3889" spans="1:5" x14ac:dyDescent="0.35">
      <c r="A3889" s="28">
        <v>35</v>
      </c>
      <c r="B3889" s="28" t="s">
        <v>3395</v>
      </c>
      <c r="C3889" s="28" t="s">
        <v>442</v>
      </c>
      <c r="D3889" s="28">
        <v>3555356</v>
      </c>
      <c r="E3889" s="28" t="s">
        <v>3991</v>
      </c>
    </row>
    <row r="3890" spans="1:5" x14ac:dyDescent="0.35">
      <c r="A3890" s="28">
        <v>35</v>
      </c>
      <c r="B3890" s="28" t="s">
        <v>3395</v>
      </c>
      <c r="C3890" s="28" t="s">
        <v>442</v>
      </c>
      <c r="D3890" s="28">
        <v>3555406</v>
      </c>
      <c r="E3890" s="28" t="s">
        <v>3992</v>
      </c>
    </row>
    <row r="3891" spans="1:5" x14ac:dyDescent="0.35">
      <c r="A3891" s="28">
        <v>35</v>
      </c>
      <c r="B3891" s="28" t="s">
        <v>3395</v>
      </c>
      <c r="C3891" s="28" t="s">
        <v>442</v>
      </c>
      <c r="D3891" s="28">
        <v>3555505</v>
      </c>
      <c r="E3891" s="28" t="s">
        <v>3993</v>
      </c>
    </row>
    <row r="3892" spans="1:5" x14ac:dyDescent="0.35">
      <c r="A3892" s="28">
        <v>35</v>
      </c>
      <c r="B3892" s="28" t="s">
        <v>3395</v>
      </c>
      <c r="C3892" s="28" t="s">
        <v>442</v>
      </c>
      <c r="D3892" s="28">
        <v>3555604</v>
      </c>
      <c r="E3892" s="28" t="s">
        <v>3994</v>
      </c>
    </row>
    <row r="3893" spans="1:5" x14ac:dyDescent="0.35">
      <c r="A3893" s="28">
        <v>35</v>
      </c>
      <c r="B3893" s="28" t="s">
        <v>3395</v>
      </c>
      <c r="C3893" s="28" t="s">
        <v>442</v>
      </c>
      <c r="D3893" s="28">
        <v>3555703</v>
      </c>
      <c r="E3893" s="28" t="s">
        <v>3995</v>
      </c>
    </row>
    <row r="3894" spans="1:5" x14ac:dyDescent="0.35">
      <c r="A3894" s="28">
        <v>35</v>
      </c>
      <c r="B3894" s="28" t="s">
        <v>3395</v>
      </c>
      <c r="C3894" s="28" t="s">
        <v>442</v>
      </c>
      <c r="D3894" s="28">
        <v>3555802</v>
      </c>
      <c r="E3894" s="28" t="s">
        <v>3996</v>
      </c>
    </row>
    <row r="3895" spans="1:5" x14ac:dyDescent="0.35">
      <c r="A3895" s="28">
        <v>35</v>
      </c>
      <c r="B3895" s="28" t="s">
        <v>3395</v>
      </c>
      <c r="C3895" s="28" t="s">
        <v>442</v>
      </c>
      <c r="D3895" s="28">
        <v>3555901</v>
      </c>
      <c r="E3895" s="28" t="s">
        <v>3997</v>
      </c>
    </row>
    <row r="3896" spans="1:5" x14ac:dyDescent="0.35">
      <c r="A3896" s="28">
        <v>35</v>
      </c>
      <c r="B3896" s="28" t="s">
        <v>3395</v>
      </c>
      <c r="C3896" s="28" t="s">
        <v>442</v>
      </c>
      <c r="D3896" s="28">
        <v>3556008</v>
      </c>
      <c r="E3896" s="28" t="s">
        <v>3998</v>
      </c>
    </row>
    <row r="3897" spans="1:5" x14ac:dyDescent="0.35">
      <c r="A3897" s="28">
        <v>35</v>
      </c>
      <c r="B3897" s="28" t="s">
        <v>3395</v>
      </c>
      <c r="C3897" s="28" t="s">
        <v>442</v>
      </c>
      <c r="D3897" s="28">
        <v>3556107</v>
      </c>
      <c r="E3897" s="28" t="s">
        <v>3999</v>
      </c>
    </row>
    <row r="3898" spans="1:5" x14ac:dyDescent="0.35">
      <c r="A3898" s="28">
        <v>35</v>
      </c>
      <c r="B3898" s="28" t="s">
        <v>3395</v>
      </c>
      <c r="C3898" s="28" t="s">
        <v>442</v>
      </c>
      <c r="D3898" s="28">
        <v>3556206</v>
      </c>
      <c r="E3898" s="28" t="s">
        <v>4000</v>
      </c>
    </row>
    <row r="3899" spans="1:5" x14ac:dyDescent="0.35">
      <c r="A3899" s="28">
        <v>35</v>
      </c>
      <c r="B3899" s="28" t="s">
        <v>3395</v>
      </c>
      <c r="C3899" s="28" t="s">
        <v>442</v>
      </c>
      <c r="D3899" s="28">
        <v>3556305</v>
      </c>
      <c r="E3899" s="28" t="s">
        <v>4001</v>
      </c>
    </row>
    <row r="3900" spans="1:5" x14ac:dyDescent="0.35">
      <c r="A3900" s="28">
        <v>35</v>
      </c>
      <c r="B3900" s="28" t="s">
        <v>3395</v>
      </c>
      <c r="C3900" s="28" t="s">
        <v>442</v>
      </c>
      <c r="D3900" s="28">
        <v>3556354</v>
      </c>
      <c r="E3900" s="28" t="s">
        <v>4002</v>
      </c>
    </row>
    <row r="3901" spans="1:5" x14ac:dyDescent="0.35">
      <c r="A3901" s="28">
        <v>35</v>
      </c>
      <c r="B3901" s="28" t="s">
        <v>3395</v>
      </c>
      <c r="C3901" s="28" t="s">
        <v>442</v>
      </c>
      <c r="D3901" s="28">
        <v>3556404</v>
      </c>
      <c r="E3901" s="28" t="s">
        <v>4003</v>
      </c>
    </row>
    <row r="3902" spans="1:5" x14ac:dyDescent="0.35">
      <c r="A3902" s="28">
        <v>35</v>
      </c>
      <c r="B3902" s="28" t="s">
        <v>3395</v>
      </c>
      <c r="C3902" s="28" t="s">
        <v>442</v>
      </c>
      <c r="D3902" s="28">
        <v>3556453</v>
      </c>
      <c r="E3902" s="28" t="s">
        <v>4004</v>
      </c>
    </row>
    <row r="3903" spans="1:5" x14ac:dyDescent="0.35">
      <c r="A3903" s="28">
        <v>35</v>
      </c>
      <c r="B3903" s="28" t="s">
        <v>3395</v>
      </c>
      <c r="C3903" s="28" t="s">
        <v>442</v>
      </c>
      <c r="D3903" s="28">
        <v>3556503</v>
      </c>
      <c r="E3903" s="28" t="s">
        <v>4005</v>
      </c>
    </row>
    <row r="3904" spans="1:5" x14ac:dyDescent="0.35">
      <c r="A3904" s="28">
        <v>35</v>
      </c>
      <c r="B3904" s="28" t="s">
        <v>3395</v>
      </c>
      <c r="C3904" s="28" t="s">
        <v>442</v>
      </c>
      <c r="D3904" s="28">
        <v>3556602</v>
      </c>
      <c r="E3904" s="28" t="s">
        <v>1465</v>
      </c>
    </row>
    <row r="3905" spans="1:5" x14ac:dyDescent="0.35">
      <c r="A3905" s="28">
        <v>35</v>
      </c>
      <c r="B3905" s="28" t="s">
        <v>3395</v>
      </c>
      <c r="C3905" s="28" t="s">
        <v>442</v>
      </c>
      <c r="D3905" s="28">
        <v>3556701</v>
      </c>
      <c r="E3905" s="28" t="s">
        <v>4006</v>
      </c>
    </row>
    <row r="3906" spans="1:5" x14ac:dyDescent="0.35">
      <c r="A3906" s="28">
        <v>35</v>
      </c>
      <c r="B3906" s="28" t="s">
        <v>3395</v>
      </c>
      <c r="C3906" s="28" t="s">
        <v>442</v>
      </c>
      <c r="D3906" s="28">
        <v>3556800</v>
      </c>
      <c r="E3906" s="28" t="s">
        <v>4007</v>
      </c>
    </row>
    <row r="3907" spans="1:5" x14ac:dyDescent="0.35">
      <c r="A3907" s="28">
        <v>35</v>
      </c>
      <c r="B3907" s="28" t="s">
        <v>3395</v>
      </c>
      <c r="C3907" s="28" t="s">
        <v>442</v>
      </c>
      <c r="D3907" s="28">
        <v>3556909</v>
      </c>
      <c r="E3907" s="28" t="s">
        <v>4008</v>
      </c>
    </row>
    <row r="3908" spans="1:5" x14ac:dyDescent="0.35">
      <c r="A3908" s="28">
        <v>35</v>
      </c>
      <c r="B3908" s="28" t="s">
        <v>3395</v>
      </c>
      <c r="C3908" s="28" t="s">
        <v>442</v>
      </c>
      <c r="D3908" s="28">
        <v>3556958</v>
      </c>
      <c r="E3908" s="28" t="s">
        <v>4009</v>
      </c>
    </row>
    <row r="3909" spans="1:5" x14ac:dyDescent="0.35">
      <c r="A3909" s="28">
        <v>35</v>
      </c>
      <c r="B3909" s="28" t="s">
        <v>3395</v>
      </c>
      <c r="C3909" s="28" t="s">
        <v>442</v>
      </c>
      <c r="D3909" s="28">
        <v>3557006</v>
      </c>
      <c r="E3909" s="28" t="s">
        <v>4010</v>
      </c>
    </row>
    <row r="3910" spans="1:5" x14ac:dyDescent="0.35">
      <c r="A3910" s="28">
        <v>35</v>
      </c>
      <c r="B3910" s="28" t="s">
        <v>3395</v>
      </c>
      <c r="C3910" s="28" t="s">
        <v>442</v>
      </c>
      <c r="D3910" s="28">
        <v>3557105</v>
      </c>
      <c r="E3910" s="28" t="s">
        <v>4011</v>
      </c>
    </row>
    <row r="3911" spans="1:5" x14ac:dyDescent="0.35">
      <c r="A3911" s="28">
        <v>35</v>
      </c>
      <c r="B3911" s="28" t="s">
        <v>3395</v>
      </c>
      <c r="C3911" s="28" t="s">
        <v>442</v>
      </c>
      <c r="D3911" s="28">
        <v>3557154</v>
      </c>
      <c r="E3911" s="28" t="s">
        <v>4012</v>
      </c>
    </row>
    <row r="3912" spans="1:5" x14ac:dyDescent="0.35">
      <c r="A3912" s="28">
        <v>35</v>
      </c>
      <c r="B3912" s="28" t="s">
        <v>3395</v>
      </c>
      <c r="C3912" s="28" t="s">
        <v>442</v>
      </c>
      <c r="D3912" s="28">
        <v>3557204</v>
      </c>
      <c r="E3912" s="28" t="s">
        <v>4013</v>
      </c>
    </row>
    <row r="3913" spans="1:5" x14ac:dyDescent="0.35">
      <c r="A3913" s="28">
        <v>35</v>
      </c>
      <c r="B3913" s="28" t="s">
        <v>3395</v>
      </c>
      <c r="C3913" s="28" t="s">
        <v>442</v>
      </c>
      <c r="D3913" s="28">
        <v>3557303</v>
      </c>
      <c r="E3913" s="28" t="s">
        <v>4014</v>
      </c>
    </row>
    <row r="3914" spans="1:5" x14ac:dyDescent="0.35">
      <c r="A3914" s="28">
        <v>41</v>
      </c>
      <c r="B3914" s="28" t="s">
        <v>4015</v>
      </c>
      <c r="C3914" s="28" t="s">
        <v>434</v>
      </c>
      <c r="D3914" s="28">
        <v>4100103</v>
      </c>
      <c r="E3914" s="28" t="s">
        <v>4016</v>
      </c>
    </row>
    <row r="3915" spans="1:5" x14ac:dyDescent="0.35">
      <c r="A3915" s="28">
        <v>41</v>
      </c>
      <c r="B3915" s="28" t="s">
        <v>4015</v>
      </c>
      <c r="C3915" s="28" t="s">
        <v>434</v>
      </c>
      <c r="D3915" s="28">
        <v>4100202</v>
      </c>
      <c r="E3915" s="28" t="s">
        <v>4017</v>
      </c>
    </row>
    <row r="3916" spans="1:5" x14ac:dyDescent="0.35">
      <c r="A3916" s="28">
        <v>41</v>
      </c>
      <c r="B3916" s="28" t="s">
        <v>4015</v>
      </c>
      <c r="C3916" s="28" t="s">
        <v>434</v>
      </c>
      <c r="D3916" s="28">
        <v>4100301</v>
      </c>
      <c r="E3916" s="28" t="s">
        <v>4018</v>
      </c>
    </row>
    <row r="3917" spans="1:5" x14ac:dyDescent="0.35">
      <c r="A3917" s="28">
        <v>41</v>
      </c>
      <c r="B3917" s="28" t="s">
        <v>4015</v>
      </c>
      <c r="C3917" s="28" t="s">
        <v>434</v>
      </c>
      <c r="D3917" s="28">
        <v>4100400</v>
      </c>
      <c r="E3917" s="28" t="s">
        <v>4019</v>
      </c>
    </row>
    <row r="3918" spans="1:5" x14ac:dyDescent="0.35">
      <c r="A3918" s="28">
        <v>41</v>
      </c>
      <c r="B3918" s="28" t="s">
        <v>4015</v>
      </c>
      <c r="C3918" s="28" t="s">
        <v>434</v>
      </c>
      <c r="D3918" s="28">
        <v>4100459</v>
      </c>
      <c r="E3918" s="28" t="s">
        <v>4020</v>
      </c>
    </row>
    <row r="3919" spans="1:5" x14ac:dyDescent="0.35">
      <c r="A3919" s="28">
        <v>41</v>
      </c>
      <c r="B3919" s="28" t="s">
        <v>4015</v>
      </c>
      <c r="C3919" s="28" t="s">
        <v>434</v>
      </c>
      <c r="D3919" s="28">
        <v>4100509</v>
      </c>
      <c r="E3919" s="28" t="s">
        <v>4021</v>
      </c>
    </row>
    <row r="3920" spans="1:5" x14ac:dyDescent="0.35">
      <c r="A3920" s="28">
        <v>41</v>
      </c>
      <c r="B3920" s="28" t="s">
        <v>4015</v>
      </c>
      <c r="C3920" s="28" t="s">
        <v>434</v>
      </c>
      <c r="D3920" s="28">
        <v>4100608</v>
      </c>
      <c r="E3920" s="28" t="s">
        <v>4022</v>
      </c>
    </row>
    <row r="3921" spans="1:5" x14ac:dyDescent="0.35">
      <c r="A3921" s="28">
        <v>41</v>
      </c>
      <c r="B3921" s="28" t="s">
        <v>4015</v>
      </c>
      <c r="C3921" s="28" t="s">
        <v>434</v>
      </c>
      <c r="D3921" s="28">
        <v>4100707</v>
      </c>
      <c r="E3921" s="28" t="s">
        <v>4023</v>
      </c>
    </row>
    <row r="3922" spans="1:5" x14ac:dyDescent="0.35">
      <c r="A3922" s="28">
        <v>41</v>
      </c>
      <c r="B3922" s="28" t="s">
        <v>4015</v>
      </c>
      <c r="C3922" s="28" t="s">
        <v>434</v>
      </c>
      <c r="D3922" s="28">
        <v>4100806</v>
      </c>
      <c r="E3922" s="28" t="s">
        <v>4024</v>
      </c>
    </row>
    <row r="3923" spans="1:5" x14ac:dyDescent="0.35">
      <c r="A3923" s="28">
        <v>41</v>
      </c>
      <c r="B3923" s="28" t="s">
        <v>4015</v>
      </c>
      <c r="C3923" s="28" t="s">
        <v>434</v>
      </c>
      <c r="D3923" s="28">
        <v>4100905</v>
      </c>
      <c r="E3923" s="28" t="s">
        <v>4025</v>
      </c>
    </row>
    <row r="3924" spans="1:5" x14ac:dyDescent="0.35">
      <c r="A3924" s="28">
        <v>41</v>
      </c>
      <c r="B3924" s="28" t="s">
        <v>4015</v>
      </c>
      <c r="C3924" s="28" t="s">
        <v>434</v>
      </c>
      <c r="D3924" s="28">
        <v>4101002</v>
      </c>
      <c r="E3924" s="28" t="s">
        <v>4026</v>
      </c>
    </row>
    <row r="3925" spans="1:5" x14ac:dyDescent="0.35">
      <c r="A3925" s="28">
        <v>41</v>
      </c>
      <c r="B3925" s="28" t="s">
        <v>4015</v>
      </c>
      <c r="C3925" s="28" t="s">
        <v>434</v>
      </c>
      <c r="D3925" s="28">
        <v>4101051</v>
      </c>
      <c r="E3925" s="28" t="s">
        <v>4027</v>
      </c>
    </row>
    <row r="3926" spans="1:5" x14ac:dyDescent="0.35">
      <c r="A3926" s="28">
        <v>41</v>
      </c>
      <c r="B3926" s="28" t="s">
        <v>4015</v>
      </c>
      <c r="C3926" s="28" t="s">
        <v>434</v>
      </c>
      <c r="D3926" s="28">
        <v>4101101</v>
      </c>
      <c r="E3926" s="28" t="s">
        <v>4028</v>
      </c>
    </row>
    <row r="3927" spans="1:5" x14ac:dyDescent="0.35">
      <c r="A3927" s="28">
        <v>41</v>
      </c>
      <c r="B3927" s="28" t="s">
        <v>4015</v>
      </c>
      <c r="C3927" s="28" t="s">
        <v>434</v>
      </c>
      <c r="D3927" s="28">
        <v>4101150</v>
      </c>
      <c r="E3927" s="28" t="s">
        <v>4029</v>
      </c>
    </row>
    <row r="3928" spans="1:5" x14ac:dyDescent="0.35">
      <c r="A3928" s="28">
        <v>41</v>
      </c>
      <c r="B3928" s="28" t="s">
        <v>4015</v>
      </c>
      <c r="C3928" s="28" t="s">
        <v>434</v>
      </c>
      <c r="D3928" s="28">
        <v>4101200</v>
      </c>
      <c r="E3928" s="28" t="s">
        <v>4030</v>
      </c>
    </row>
    <row r="3929" spans="1:5" x14ac:dyDescent="0.35">
      <c r="A3929" s="28">
        <v>41</v>
      </c>
      <c r="B3929" s="28" t="s">
        <v>4015</v>
      </c>
      <c r="C3929" s="28" t="s">
        <v>434</v>
      </c>
      <c r="D3929" s="28">
        <v>4101309</v>
      </c>
      <c r="E3929" s="28" t="s">
        <v>4031</v>
      </c>
    </row>
    <row r="3930" spans="1:5" x14ac:dyDescent="0.35">
      <c r="A3930" s="28">
        <v>41</v>
      </c>
      <c r="B3930" s="28" t="s">
        <v>4015</v>
      </c>
      <c r="C3930" s="28" t="s">
        <v>434</v>
      </c>
      <c r="D3930" s="28">
        <v>4101408</v>
      </c>
      <c r="E3930" s="28" t="s">
        <v>4032</v>
      </c>
    </row>
    <row r="3931" spans="1:5" x14ac:dyDescent="0.35">
      <c r="A3931" s="28">
        <v>41</v>
      </c>
      <c r="B3931" s="28" t="s">
        <v>4015</v>
      </c>
      <c r="C3931" s="28" t="s">
        <v>434</v>
      </c>
      <c r="D3931" s="28">
        <v>4101507</v>
      </c>
      <c r="E3931" s="28" t="s">
        <v>4033</v>
      </c>
    </row>
    <row r="3932" spans="1:5" x14ac:dyDescent="0.35">
      <c r="A3932" s="28">
        <v>41</v>
      </c>
      <c r="B3932" s="28" t="s">
        <v>4015</v>
      </c>
      <c r="C3932" s="28" t="s">
        <v>434</v>
      </c>
      <c r="D3932" s="28">
        <v>4101606</v>
      </c>
      <c r="E3932" s="28" t="s">
        <v>4034</v>
      </c>
    </row>
    <row r="3933" spans="1:5" x14ac:dyDescent="0.35">
      <c r="A3933" s="28">
        <v>41</v>
      </c>
      <c r="B3933" s="28" t="s">
        <v>4015</v>
      </c>
      <c r="C3933" s="28" t="s">
        <v>434</v>
      </c>
      <c r="D3933" s="28">
        <v>4101655</v>
      </c>
      <c r="E3933" s="28" t="s">
        <v>4035</v>
      </c>
    </row>
    <row r="3934" spans="1:5" x14ac:dyDescent="0.35">
      <c r="A3934" s="28">
        <v>41</v>
      </c>
      <c r="B3934" s="28" t="s">
        <v>4015</v>
      </c>
      <c r="C3934" s="28" t="s">
        <v>434</v>
      </c>
      <c r="D3934" s="28">
        <v>4101705</v>
      </c>
      <c r="E3934" s="28" t="s">
        <v>1481</v>
      </c>
    </row>
    <row r="3935" spans="1:5" x14ac:dyDescent="0.35">
      <c r="A3935" s="28">
        <v>41</v>
      </c>
      <c r="B3935" s="28" t="s">
        <v>4015</v>
      </c>
      <c r="C3935" s="28" t="s">
        <v>434</v>
      </c>
      <c r="D3935" s="28">
        <v>4101804</v>
      </c>
      <c r="E3935" s="28" t="s">
        <v>4036</v>
      </c>
    </row>
    <row r="3936" spans="1:5" x14ac:dyDescent="0.35">
      <c r="A3936" s="28">
        <v>41</v>
      </c>
      <c r="B3936" s="28" t="s">
        <v>4015</v>
      </c>
      <c r="C3936" s="28" t="s">
        <v>434</v>
      </c>
      <c r="D3936" s="28">
        <v>4101853</v>
      </c>
      <c r="E3936" s="28" t="s">
        <v>4037</v>
      </c>
    </row>
    <row r="3937" spans="1:5" x14ac:dyDescent="0.35">
      <c r="A3937" s="28">
        <v>41</v>
      </c>
      <c r="B3937" s="28" t="s">
        <v>4015</v>
      </c>
      <c r="C3937" s="28" t="s">
        <v>434</v>
      </c>
      <c r="D3937" s="28">
        <v>4101903</v>
      </c>
      <c r="E3937" s="28" t="s">
        <v>4038</v>
      </c>
    </row>
    <row r="3938" spans="1:5" x14ac:dyDescent="0.35">
      <c r="A3938" s="28">
        <v>41</v>
      </c>
      <c r="B3938" s="28" t="s">
        <v>4015</v>
      </c>
      <c r="C3938" s="28" t="s">
        <v>434</v>
      </c>
      <c r="D3938" s="28">
        <v>4102000</v>
      </c>
      <c r="E3938" s="28" t="s">
        <v>4039</v>
      </c>
    </row>
    <row r="3939" spans="1:5" x14ac:dyDescent="0.35">
      <c r="A3939" s="28">
        <v>41</v>
      </c>
      <c r="B3939" s="28" t="s">
        <v>4015</v>
      </c>
      <c r="C3939" s="28" t="s">
        <v>434</v>
      </c>
      <c r="D3939" s="28">
        <v>4102109</v>
      </c>
      <c r="E3939" s="28" t="s">
        <v>4040</v>
      </c>
    </row>
    <row r="3940" spans="1:5" x14ac:dyDescent="0.35">
      <c r="A3940" s="28">
        <v>41</v>
      </c>
      <c r="B3940" s="28" t="s">
        <v>4015</v>
      </c>
      <c r="C3940" s="28" t="s">
        <v>434</v>
      </c>
      <c r="D3940" s="28">
        <v>4102208</v>
      </c>
      <c r="E3940" s="28" t="s">
        <v>1842</v>
      </c>
    </row>
    <row r="3941" spans="1:5" x14ac:dyDescent="0.35">
      <c r="A3941" s="28">
        <v>41</v>
      </c>
      <c r="B3941" s="28" t="s">
        <v>4015</v>
      </c>
      <c r="C3941" s="28" t="s">
        <v>434</v>
      </c>
      <c r="D3941" s="28">
        <v>4102307</v>
      </c>
      <c r="E3941" s="28" t="s">
        <v>4041</v>
      </c>
    </row>
    <row r="3942" spans="1:5" x14ac:dyDescent="0.35">
      <c r="A3942" s="28">
        <v>41</v>
      </c>
      <c r="B3942" s="28" t="s">
        <v>4015</v>
      </c>
      <c r="C3942" s="28" t="s">
        <v>434</v>
      </c>
      <c r="D3942" s="28">
        <v>4102406</v>
      </c>
      <c r="E3942" s="28" t="s">
        <v>4042</v>
      </c>
    </row>
    <row r="3943" spans="1:5" x14ac:dyDescent="0.35">
      <c r="A3943" s="28">
        <v>41</v>
      </c>
      <c r="B3943" s="28" t="s">
        <v>4015</v>
      </c>
      <c r="C3943" s="28" t="s">
        <v>434</v>
      </c>
      <c r="D3943" s="28">
        <v>4102505</v>
      </c>
      <c r="E3943" s="28" t="s">
        <v>4043</v>
      </c>
    </row>
    <row r="3944" spans="1:5" x14ac:dyDescent="0.35">
      <c r="A3944" s="28">
        <v>41</v>
      </c>
      <c r="B3944" s="28" t="s">
        <v>4015</v>
      </c>
      <c r="C3944" s="28" t="s">
        <v>434</v>
      </c>
      <c r="D3944" s="28">
        <v>4102604</v>
      </c>
      <c r="E3944" s="28" t="s">
        <v>4044</v>
      </c>
    </row>
    <row r="3945" spans="1:5" x14ac:dyDescent="0.35">
      <c r="A3945" s="28">
        <v>41</v>
      </c>
      <c r="B3945" s="28" t="s">
        <v>4015</v>
      </c>
      <c r="C3945" s="28" t="s">
        <v>434</v>
      </c>
      <c r="D3945" s="28">
        <v>4102703</v>
      </c>
      <c r="E3945" s="28" t="s">
        <v>4045</v>
      </c>
    </row>
    <row r="3946" spans="1:5" x14ac:dyDescent="0.35">
      <c r="A3946" s="28">
        <v>41</v>
      </c>
      <c r="B3946" s="28" t="s">
        <v>4015</v>
      </c>
      <c r="C3946" s="28" t="s">
        <v>434</v>
      </c>
      <c r="D3946" s="28">
        <v>4102752</v>
      </c>
      <c r="E3946" s="28" t="s">
        <v>4046</v>
      </c>
    </row>
    <row r="3947" spans="1:5" x14ac:dyDescent="0.35">
      <c r="A3947" s="28">
        <v>41</v>
      </c>
      <c r="B3947" s="28" t="s">
        <v>4015</v>
      </c>
      <c r="C3947" s="28" t="s">
        <v>434</v>
      </c>
      <c r="D3947" s="28">
        <v>4102802</v>
      </c>
      <c r="E3947" s="28" t="s">
        <v>4047</v>
      </c>
    </row>
    <row r="3948" spans="1:5" x14ac:dyDescent="0.35">
      <c r="A3948" s="28">
        <v>41</v>
      </c>
      <c r="B3948" s="28" t="s">
        <v>4015</v>
      </c>
      <c r="C3948" s="28" t="s">
        <v>434</v>
      </c>
      <c r="D3948" s="28">
        <v>4102901</v>
      </c>
      <c r="E3948" s="28" t="s">
        <v>4048</v>
      </c>
    </row>
    <row r="3949" spans="1:5" x14ac:dyDescent="0.35">
      <c r="A3949" s="28">
        <v>41</v>
      </c>
      <c r="B3949" s="28" t="s">
        <v>4015</v>
      </c>
      <c r="C3949" s="28" t="s">
        <v>434</v>
      </c>
      <c r="D3949" s="28">
        <v>4103008</v>
      </c>
      <c r="E3949" s="28" t="s">
        <v>2474</v>
      </c>
    </row>
    <row r="3950" spans="1:5" x14ac:dyDescent="0.35">
      <c r="A3950" s="28">
        <v>41</v>
      </c>
      <c r="B3950" s="28" t="s">
        <v>4015</v>
      </c>
      <c r="C3950" s="28" t="s">
        <v>434</v>
      </c>
      <c r="D3950" s="28">
        <v>4103024</v>
      </c>
      <c r="E3950" s="28" t="s">
        <v>4049</v>
      </c>
    </row>
    <row r="3951" spans="1:5" x14ac:dyDescent="0.35">
      <c r="A3951" s="28">
        <v>41</v>
      </c>
      <c r="B3951" s="28" t="s">
        <v>4015</v>
      </c>
      <c r="C3951" s="28" t="s">
        <v>434</v>
      </c>
      <c r="D3951" s="28">
        <v>4103040</v>
      </c>
      <c r="E3951" s="28" t="s">
        <v>4050</v>
      </c>
    </row>
    <row r="3952" spans="1:5" x14ac:dyDescent="0.35">
      <c r="A3952" s="28">
        <v>41</v>
      </c>
      <c r="B3952" s="28" t="s">
        <v>4015</v>
      </c>
      <c r="C3952" s="28" t="s">
        <v>434</v>
      </c>
      <c r="D3952" s="28">
        <v>4103057</v>
      </c>
      <c r="E3952" s="28" t="s">
        <v>4051</v>
      </c>
    </row>
    <row r="3953" spans="1:5" x14ac:dyDescent="0.35">
      <c r="A3953" s="28">
        <v>41</v>
      </c>
      <c r="B3953" s="28" t="s">
        <v>4015</v>
      </c>
      <c r="C3953" s="28" t="s">
        <v>434</v>
      </c>
      <c r="D3953" s="28">
        <v>4103107</v>
      </c>
      <c r="E3953" s="28" t="s">
        <v>4052</v>
      </c>
    </row>
    <row r="3954" spans="1:5" x14ac:dyDescent="0.35">
      <c r="A3954" s="28">
        <v>41</v>
      </c>
      <c r="B3954" s="28" t="s">
        <v>4015</v>
      </c>
      <c r="C3954" s="28" t="s">
        <v>434</v>
      </c>
      <c r="D3954" s="28">
        <v>4103156</v>
      </c>
      <c r="E3954" s="28" t="s">
        <v>4053</v>
      </c>
    </row>
    <row r="3955" spans="1:5" x14ac:dyDescent="0.35">
      <c r="A3955" s="28">
        <v>41</v>
      </c>
      <c r="B3955" s="28" t="s">
        <v>4015</v>
      </c>
      <c r="C3955" s="28" t="s">
        <v>434</v>
      </c>
      <c r="D3955" s="28">
        <v>4103206</v>
      </c>
      <c r="E3955" s="28" t="s">
        <v>1496</v>
      </c>
    </row>
    <row r="3956" spans="1:5" x14ac:dyDescent="0.35">
      <c r="A3956" s="28">
        <v>41</v>
      </c>
      <c r="B3956" s="28" t="s">
        <v>4015</v>
      </c>
      <c r="C3956" s="28" t="s">
        <v>434</v>
      </c>
      <c r="D3956" s="28">
        <v>4103222</v>
      </c>
      <c r="E3956" s="28" t="s">
        <v>4054</v>
      </c>
    </row>
    <row r="3957" spans="1:5" x14ac:dyDescent="0.35">
      <c r="A3957" s="28">
        <v>41</v>
      </c>
      <c r="B3957" s="28" t="s">
        <v>4015</v>
      </c>
      <c r="C3957" s="28" t="s">
        <v>434</v>
      </c>
      <c r="D3957" s="28">
        <v>4103305</v>
      </c>
      <c r="E3957" s="28" t="s">
        <v>4055</v>
      </c>
    </row>
    <row r="3958" spans="1:5" x14ac:dyDescent="0.35">
      <c r="A3958" s="28">
        <v>41</v>
      </c>
      <c r="B3958" s="28" t="s">
        <v>4015</v>
      </c>
      <c r="C3958" s="28" t="s">
        <v>434</v>
      </c>
      <c r="D3958" s="28">
        <v>4103354</v>
      </c>
      <c r="E3958" s="28" t="s">
        <v>4056</v>
      </c>
    </row>
    <row r="3959" spans="1:5" x14ac:dyDescent="0.35">
      <c r="A3959" s="28">
        <v>41</v>
      </c>
      <c r="B3959" s="28" t="s">
        <v>4015</v>
      </c>
      <c r="C3959" s="28" t="s">
        <v>434</v>
      </c>
      <c r="D3959" s="28">
        <v>4103370</v>
      </c>
      <c r="E3959" s="28" t="s">
        <v>4057</v>
      </c>
    </row>
    <row r="3960" spans="1:5" x14ac:dyDescent="0.35">
      <c r="A3960" s="28">
        <v>41</v>
      </c>
      <c r="B3960" s="28" t="s">
        <v>4015</v>
      </c>
      <c r="C3960" s="28" t="s">
        <v>434</v>
      </c>
      <c r="D3960" s="28">
        <v>4103404</v>
      </c>
      <c r="E3960" s="28" t="s">
        <v>4058</v>
      </c>
    </row>
    <row r="3961" spans="1:5" x14ac:dyDescent="0.35">
      <c r="A3961" s="28">
        <v>41</v>
      </c>
      <c r="B3961" s="28" t="s">
        <v>4015</v>
      </c>
      <c r="C3961" s="28" t="s">
        <v>434</v>
      </c>
      <c r="D3961" s="28">
        <v>4103453</v>
      </c>
      <c r="E3961" s="28" t="s">
        <v>3490</v>
      </c>
    </row>
    <row r="3962" spans="1:5" x14ac:dyDescent="0.35">
      <c r="A3962" s="28">
        <v>41</v>
      </c>
      <c r="B3962" s="28" t="s">
        <v>4015</v>
      </c>
      <c r="C3962" s="28" t="s">
        <v>434</v>
      </c>
      <c r="D3962" s="28">
        <v>4103479</v>
      </c>
      <c r="E3962" s="28" t="s">
        <v>4059</v>
      </c>
    </row>
    <row r="3963" spans="1:5" x14ac:dyDescent="0.35">
      <c r="A3963" s="28">
        <v>41</v>
      </c>
      <c r="B3963" s="28" t="s">
        <v>4015</v>
      </c>
      <c r="C3963" s="28" t="s">
        <v>434</v>
      </c>
      <c r="D3963" s="28">
        <v>4103503</v>
      </c>
      <c r="E3963" s="28" t="s">
        <v>4060</v>
      </c>
    </row>
    <row r="3964" spans="1:5" x14ac:dyDescent="0.35">
      <c r="A3964" s="28">
        <v>41</v>
      </c>
      <c r="B3964" s="28" t="s">
        <v>4015</v>
      </c>
      <c r="C3964" s="28" t="s">
        <v>434</v>
      </c>
      <c r="D3964" s="28">
        <v>4103602</v>
      </c>
      <c r="E3964" s="28" t="s">
        <v>4061</v>
      </c>
    </row>
    <row r="3965" spans="1:5" x14ac:dyDescent="0.35">
      <c r="A3965" s="28">
        <v>41</v>
      </c>
      <c r="B3965" s="28" t="s">
        <v>4015</v>
      </c>
      <c r="C3965" s="28" t="s">
        <v>434</v>
      </c>
      <c r="D3965" s="28">
        <v>4103701</v>
      </c>
      <c r="E3965" s="28" t="s">
        <v>4062</v>
      </c>
    </row>
    <row r="3966" spans="1:5" x14ac:dyDescent="0.35">
      <c r="A3966" s="28">
        <v>41</v>
      </c>
      <c r="B3966" s="28" t="s">
        <v>4015</v>
      </c>
      <c r="C3966" s="28" t="s">
        <v>434</v>
      </c>
      <c r="D3966" s="28">
        <v>4103800</v>
      </c>
      <c r="E3966" s="28" t="s">
        <v>4063</v>
      </c>
    </row>
    <row r="3967" spans="1:5" x14ac:dyDescent="0.35">
      <c r="A3967" s="28">
        <v>41</v>
      </c>
      <c r="B3967" s="28" t="s">
        <v>4015</v>
      </c>
      <c r="C3967" s="28" t="s">
        <v>434</v>
      </c>
      <c r="D3967" s="28">
        <v>4103909</v>
      </c>
      <c r="E3967" s="28" t="s">
        <v>4064</v>
      </c>
    </row>
    <row r="3968" spans="1:5" x14ac:dyDescent="0.35">
      <c r="A3968" s="28">
        <v>41</v>
      </c>
      <c r="B3968" s="28" t="s">
        <v>4015</v>
      </c>
      <c r="C3968" s="28" t="s">
        <v>434</v>
      </c>
      <c r="D3968" s="28">
        <v>4103958</v>
      </c>
      <c r="E3968" s="28" t="s">
        <v>4065</v>
      </c>
    </row>
    <row r="3969" spans="1:5" x14ac:dyDescent="0.35">
      <c r="A3969" s="28">
        <v>41</v>
      </c>
      <c r="B3969" s="28" t="s">
        <v>4015</v>
      </c>
      <c r="C3969" s="28" t="s">
        <v>434</v>
      </c>
      <c r="D3969" s="28">
        <v>4104006</v>
      </c>
      <c r="E3969" s="28" t="s">
        <v>4066</v>
      </c>
    </row>
    <row r="3970" spans="1:5" x14ac:dyDescent="0.35">
      <c r="A3970" s="28">
        <v>41</v>
      </c>
      <c r="B3970" s="28" t="s">
        <v>4015</v>
      </c>
      <c r="C3970" s="28" t="s">
        <v>434</v>
      </c>
      <c r="D3970" s="28">
        <v>4104055</v>
      </c>
      <c r="E3970" s="28" t="s">
        <v>4067</v>
      </c>
    </row>
    <row r="3971" spans="1:5" x14ac:dyDescent="0.35">
      <c r="A3971" s="28">
        <v>41</v>
      </c>
      <c r="B3971" s="28" t="s">
        <v>4015</v>
      </c>
      <c r="C3971" s="28" t="s">
        <v>434</v>
      </c>
      <c r="D3971" s="28">
        <v>4104105</v>
      </c>
      <c r="E3971" s="28" t="s">
        <v>4068</v>
      </c>
    </row>
    <row r="3972" spans="1:5" x14ac:dyDescent="0.35">
      <c r="A3972" s="28">
        <v>41</v>
      </c>
      <c r="B3972" s="28" t="s">
        <v>4015</v>
      </c>
      <c r="C3972" s="28" t="s">
        <v>434</v>
      </c>
      <c r="D3972" s="28">
        <v>4104204</v>
      </c>
      <c r="E3972" s="28" t="s">
        <v>4069</v>
      </c>
    </row>
    <row r="3973" spans="1:5" x14ac:dyDescent="0.35">
      <c r="A3973" s="28">
        <v>41</v>
      </c>
      <c r="B3973" s="28" t="s">
        <v>4015</v>
      </c>
      <c r="C3973" s="28" t="s">
        <v>434</v>
      </c>
      <c r="D3973" s="28">
        <v>4104253</v>
      </c>
      <c r="E3973" s="28" t="s">
        <v>4070</v>
      </c>
    </row>
    <row r="3974" spans="1:5" x14ac:dyDescent="0.35">
      <c r="A3974" s="28">
        <v>41</v>
      </c>
      <c r="B3974" s="28" t="s">
        <v>4015</v>
      </c>
      <c r="C3974" s="28" t="s">
        <v>434</v>
      </c>
      <c r="D3974" s="28">
        <v>4104303</v>
      </c>
      <c r="E3974" s="28" t="s">
        <v>4071</v>
      </c>
    </row>
    <row r="3975" spans="1:5" x14ac:dyDescent="0.35">
      <c r="A3975" s="28">
        <v>41</v>
      </c>
      <c r="B3975" s="28" t="s">
        <v>4015</v>
      </c>
      <c r="C3975" s="28" t="s">
        <v>434</v>
      </c>
      <c r="D3975" s="28">
        <v>4104402</v>
      </c>
      <c r="E3975" s="28" t="s">
        <v>4072</v>
      </c>
    </row>
    <row r="3976" spans="1:5" x14ac:dyDescent="0.35">
      <c r="A3976" s="28">
        <v>41</v>
      </c>
      <c r="B3976" s="28" t="s">
        <v>4015</v>
      </c>
      <c r="C3976" s="28" t="s">
        <v>434</v>
      </c>
      <c r="D3976" s="28">
        <v>4104428</v>
      </c>
      <c r="E3976" s="28" t="s">
        <v>4073</v>
      </c>
    </row>
    <row r="3977" spans="1:5" x14ac:dyDescent="0.35">
      <c r="A3977" s="28">
        <v>41</v>
      </c>
      <c r="B3977" s="28" t="s">
        <v>4015</v>
      </c>
      <c r="C3977" s="28" t="s">
        <v>434</v>
      </c>
      <c r="D3977" s="28">
        <v>4104451</v>
      </c>
      <c r="E3977" s="28" t="s">
        <v>2523</v>
      </c>
    </row>
    <row r="3978" spans="1:5" x14ac:dyDescent="0.35">
      <c r="A3978" s="28">
        <v>41</v>
      </c>
      <c r="B3978" s="28" t="s">
        <v>4015</v>
      </c>
      <c r="C3978" s="28" t="s">
        <v>434</v>
      </c>
      <c r="D3978" s="28">
        <v>4104501</v>
      </c>
      <c r="E3978" s="28" t="s">
        <v>642</v>
      </c>
    </row>
    <row r="3979" spans="1:5" x14ac:dyDescent="0.35">
      <c r="A3979" s="28">
        <v>41</v>
      </c>
      <c r="B3979" s="28" t="s">
        <v>4015</v>
      </c>
      <c r="C3979" s="28" t="s">
        <v>434</v>
      </c>
      <c r="D3979" s="28">
        <v>4104600</v>
      </c>
      <c r="E3979" s="28" t="s">
        <v>4074</v>
      </c>
    </row>
    <row r="3980" spans="1:5" x14ac:dyDescent="0.35">
      <c r="A3980" s="28">
        <v>41</v>
      </c>
      <c r="B3980" s="28" t="s">
        <v>4015</v>
      </c>
      <c r="C3980" s="28" t="s">
        <v>434</v>
      </c>
      <c r="D3980" s="28">
        <v>4104659</v>
      </c>
      <c r="E3980" s="28" t="s">
        <v>4075</v>
      </c>
    </row>
    <row r="3981" spans="1:5" x14ac:dyDescent="0.35">
      <c r="A3981" s="28">
        <v>41</v>
      </c>
      <c r="B3981" s="28" t="s">
        <v>4015</v>
      </c>
      <c r="C3981" s="28" t="s">
        <v>434</v>
      </c>
      <c r="D3981" s="28">
        <v>4104709</v>
      </c>
      <c r="E3981" s="28" t="s">
        <v>4076</v>
      </c>
    </row>
    <row r="3982" spans="1:5" x14ac:dyDescent="0.35">
      <c r="A3982" s="28">
        <v>41</v>
      </c>
      <c r="B3982" s="28" t="s">
        <v>4015</v>
      </c>
      <c r="C3982" s="28" t="s">
        <v>434</v>
      </c>
      <c r="D3982" s="28">
        <v>4104808</v>
      </c>
      <c r="E3982" s="28" t="s">
        <v>1166</v>
      </c>
    </row>
    <row r="3983" spans="1:5" x14ac:dyDescent="0.35">
      <c r="A3983" s="28">
        <v>41</v>
      </c>
      <c r="B3983" s="28" t="s">
        <v>4015</v>
      </c>
      <c r="C3983" s="28" t="s">
        <v>434</v>
      </c>
      <c r="D3983" s="28">
        <v>4104907</v>
      </c>
      <c r="E3983" s="28" t="s">
        <v>4077</v>
      </c>
    </row>
    <row r="3984" spans="1:5" x14ac:dyDescent="0.35">
      <c r="A3984" s="28">
        <v>41</v>
      </c>
      <c r="B3984" s="28" t="s">
        <v>4015</v>
      </c>
      <c r="C3984" s="28" t="s">
        <v>434</v>
      </c>
      <c r="D3984" s="28">
        <v>4105003</v>
      </c>
      <c r="E3984" s="28" t="s">
        <v>4078</v>
      </c>
    </row>
    <row r="3985" spans="1:5" x14ac:dyDescent="0.35">
      <c r="A3985" s="28">
        <v>41</v>
      </c>
      <c r="B3985" s="28" t="s">
        <v>4015</v>
      </c>
      <c r="C3985" s="28" t="s">
        <v>434</v>
      </c>
      <c r="D3985" s="28">
        <v>4105102</v>
      </c>
      <c r="E3985" s="28" t="s">
        <v>4079</v>
      </c>
    </row>
    <row r="3986" spans="1:5" x14ac:dyDescent="0.35">
      <c r="A3986" s="28">
        <v>41</v>
      </c>
      <c r="B3986" s="28" t="s">
        <v>4015</v>
      </c>
      <c r="C3986" s="28" t="s">
        <v>434</v>
      </c>
      <c r="D3986" s="28">
        <v>4105201</v>
      </c>
      <c r="E3986" s="28" t="s">
        <v>4080</v>
      </c>
    </row>
    <row r="3987" spans="1:5" x14ac:dyDescent="0.35">
      <c r="A3987" s="28">
        <v>41</v>
      </c>
      <c r="B3987" s="28" t="s">
        <v>4015</v>
      </c>
      <c r="C3987" s="28" t="s">
        <v>434</v>
      </c>
      <c r="D3987" s="28">
        <v>4105300</v>
      </c>
      <c r="E3987" s="28" t="s">
        <v>4081</v>
      </c>
    </row>
    <row r="3988" spans="1:5" x14ac:dyDescent="0.35">
      <c r="A3988" s="28">
        <v>41</v>
      </c>
      <c r="B3988" s="28" t="s">
        <v>4015</v>
      </c>
      <c r="C3988" s="28" t="s">
        <v>434</v>
      </c>
      <c r="D3988" s="28">
        <v>4105409</v>
      </c>
      <c r="E3988" s="28" t="s">
        <v>4082</v>
      </c>
    </row>
    <row r="3989" spans="1:5" x14ac:dyDescent="0.35">
      <c r="A3989" s="28">
        <v>41</v>
      </c>
      <c r="B3989" s="28" t="s">
        <v>4015</v>
      </c>
      <c r="C3989" s="28" t="s">
        <v>434</v>
      </c>
      <c r="D3989" s="28">
        <v>4105508</v>
      </c>
      <c r="E3989" s="28" t="s">
        <v>4083</v>
      </c>
    </row>
    <row r="3990" spans="1:5" x14ac:dyDescent="0.35">
      <c r="A3990" s="28">
        <v>41</v>
      </c>
      <c r="B3990" s="28" t="s">
        <v>4015</v>
      </c>
      <c r="C3990" s="28" t="s">
        <v>434</v>
      </c>
      <c r="D3990" s="28">
        <v>4105607</v>
      </c>
      <c r="E3990" s="28" t="s">
        <v>4084</v>
      </c>
    </row>
    <row r="3991" spans="1:5" x14ac:dyDescent="0.35">
      <c r="A3991" s="28">
        <v>41</v>
      </c>
      <c r="B3991" s="28" t="s">
        <v>4015</v>
      </c>
      <c r="C3991" s="28" t="s">
        <v>434</v>
      </c>
      <c r="D3991" s="28">
        <v>4105706</v>
      </c>
      <c r="E3991" s="28" t="s">
        <v>4085</v>
      </c>
    </row>
    <row r="3992" spans="1:5" x14ac:dyDescent="0.35">
      <c r="A3992" s="28">
        <v>41</v>
      </c>
      <c r="B3992" s="28" t="s">
        <v>4015</v>
      </c>
      <c r="C3992" s="28" t="s">
        <v>434</v>
      </c>
      <c r="D3992" s="28">
        <v>4105805</v>
      </c>
      <c r="E3992" s="28" t="s">
        <v>4086</v>
      </c>
    </row>
    <row r="3993" spans="1:5" x14ac:dyDescent="0.35">
      <c r="A3993" s="28">
        <v>41</v>
      </c>
      <c r="B3993" s="28" t="s">
        <v>4015</v>
      </c>
      <c r="C3993" s="28" t="s">
        <v>434</v>
      </c>
      <c r="D3993" s="28">
        <v>4105904</v>
      </c>
      <c r="E3993" s="28" t="s">
        <v>4087</v>
      </c>
    </row>
    <row r="3994" spans="1:5" x14ac:dyDescent="0.35">
      <c r="A3994" s="28">
        <v>41</v>
      </c>
      <c r="B3994" s="28" t="s">
        <v>4015</v>
      </c>
      <c r="C3994" s="28" t="s">
        <v>434</v>
      </c>
      <c r="D3994" s="28">
        <v>4106001</v>
      </c>
      <c r="E3994" s="28" t="s">
        <v>4088</v>
      </c>
    </row>
    <row r="3995" spans="1:5" x14ac:dyDescent="0.35">
      <c r="A3995" s="28">
        <v>41</v>
      </c>
      <c r="B3995" s="28" t="s">
        <v>4015</v>
      </c>
      <c r="C3995" s="28" t="s">
        <v>434</v>
      </c>
      <c r="D3995" s="28">
        <v>4106100</v>
      </c>
      <c r="E3995" s="28" t="s">
        <v>4089</v>
      </c>
    </row>
    <row r="3996" spans="1:5" x14ac:dyDescent="0.35">
      <c r="A3996" s="28">
        <v>41</v>
      </c>
      <c r="B3996" s="28" t="s">
        <v>4015</v>
      </c>
      <c r="C3996" s="28" t="s">
        <v>434</v>
      </c>
      <c r="D3996" s="28">
        <v>4106209</v>
      </c>
      <c r="E3996" s="28" t="s">
        <v>4090</v>
      </c>
    </row>
    <row r="3997" spans="1:5" x14ac:dyDescent="0.35">
      <c r="A3997" s="28">
        <v>41</v>
      </c>
      <c r="B3997" s="28" t="s">
        <v>4015</v>
      </c>
      <c r="C3997" s="28" t="s">
        <v>434</v>
      </c>
      <c r="D3997" s="28">
        <v>4106308</v>
      </c>
      <c r="E3997" s="28" t="s">
        <v>4091</v>
      </c>
    </row>
    <row r="3998" spans="1:5" x14ac:dyDescent="0.35">
      <c r="A3998" s="28">
        <v>41</v>
      </c>
      <c r="B3998" s="28" t="s">
        <v>4015</v>
      </c>
      <c r="C3998" s="28" t="s">
        <v>434</v>
      </c>
      <c r="D3998" s="28">
        <v>4106407</v>
      </c>
      <c r="E3998" s="28" t="s">
        <v>4092</v>
      </c>
    </row>
    <row r="3999" spans="1:5" x14ac:dyDescent="0.35">
      <c r="A3999" s="28">
        <v>41</v>
      </c>
      <c r="B3999" s="28" t="s">
        <v>4015</v>
      </c>
      <c r="C3999" s="28" t="s">
        <v>434</v>
      </c>
      <c r="D3999" s="28">
        <v>4106456</v>
      </c>
      <c r="E3999" s="28" t="s">
        <v>4093</v>
      </c>
    </row>
    <row r="4000" spans="1:5" x14ac:dyDescent="0.35">
      <c r="A4000" s="28">
        <v>41</v>
      </c>
      <c r="B4000" s="28" t="s">
        <v>4015</v>
      </c>
      <c r="C4000" s="28" t="s">
        <v>434</v>
      </c>
      <c r="D4000" s="28">
        <v>4106506</v>
      </c>
      <c r="E4000" s="28" t="s">
        <v>4094</v>
      </c>
    </row>
    <row r="4001" spans="1:5" x14ac:dyDescent="0.35">
      <c r="A4001" s="28">
        <v>41</v>
      </c>
      <c r="B4001" s="28" t="s">
        <v>4015</v>
      </c>
      <c r="C4001" s="28" t="s">
        <v>434</v>
      </c>
      <c r="D4001" s="28">
        <v>4106555</v>
      </c>
      <c r="E4001" s="28" t="s">
        <v>4095</v>
      </c>
    </row>
    <row r="4002" spans="1:5" x14ac:dyDescent="0.35">
      <c r="A4002" s="28">
        <v>41</v>
      </c>
      <c r="B4002" s="28" t="s">
        <v>4015</v>
      </c>
      <c r="C4002" s="28" t="s">
        <v>434</v>
      </c>
      <c r="D4002" s="28">
        <v>4106571</v>
      </c>
      <c r="E4002" s="28" t="s">
        <v>4096</v>
      </c>
    </row>
    <row r="4003" spans="1:5" x14ac:dyDescent="0.35">
      <c r="A4003" s="28">
        <v>41</v>
      </c>
      <c r="B4003" s="28" t="s">
        <v>4015</v>
      </c>
      <c r="C4003" s="28" t="s">
        <v>434</v>
      </c>
      <c r="D4003" s="28">
        <v>4106605</v>
      </c>
      <c r="E4003" s="28" t="s">
        <v>4097</v>
      </c>
    </row>
    <row r="4004" spans="1:5" x14ac:dyDescent="0.35">
      <c r="A4004" s="28">
        <v>41</v>
      </c>
      <c r="B4004" s="28" t="s">
        <v>4015</v>
      </c>
      <c r="C4004" s="28" t="s">
        <v>434</v>
      </c>
      <c r="D4004" s="28">
        <v>4106704</v>
      </c>
      <c r="E4004" s="28" t="s">
        <v>512</v>
      </c>
    </row>
    <row r="4005" spans="1:5" x14ac:dyDescent="0.35">
      <c r="A4005" s="28">
        <v>41</v>
      </c>
      <c r="B4005" s="28" t="s">
        <v>4015</v>
      </c>
      <c r="C4005" s="28" t="s">
        <v>434</v>
      </c>
      <c r="D4005" s="28">
        <v>4106803</v>
      </c>
      <c r="E4005" s="28" t="s">
        <v>4098</v>
      </c>
    </row>
    <row r="4006" spans="1:5" x14ac:dyDescent="0.35">
      <c r="A4006" s="28">
        <v>41</v>
      </c>
      <c r="B4006" s="28" t="s">
        <v>4015</v>
      </c>
      <c r="C4006" s="28" t="s">
        <v>434</v>
      </c>
      <c r="D4006" s="28">
        <v>4106852</v>
      </c>
      <c r="E4006" s="28" t="s">
        <v>4099</v>
      </c>
    </row>
    <row r="4007" spans="1:5" x14ac:dyDescent="0.35">
      <c r="A4007" s="28">
        <v>41</v>
      </c>
      <c r="B4007" s="28" t="s">
        <v>4015</v>
      </c>
      <c r="C4007" s="28" t="s">
        <v>434</v>
      </c>
      <c r="D4007" s="28">
        <v>4106902</v>
      </c>
      <c r="E4007" s="28" t="s">
        <v>4100</v>
      </c>
    </row>
    <row r="4008" spans="1:5" x14ac:dyDescent="0.35">
      <c r="A4008" s="28">
        <v>41</v>
      </c>
      <c r="B4008" s="28" t="s">
        <v>4015</v>
      </c>
      <c r="C4008" s="28" t="s">
        <v>434</v>
      </c>
      <c r="D4008" s="28">
        <v>4107009</v>
      </c>
      <c r="E4008" s="28" t="s">
        <v>4101</v>
      </c>
    </row>
    <row r="4009" spans="1:5" x14ac:dyDescent="0.35">
      <c r="A4009" s="28">
        <v>41</v>
      </c>
      <c r="B4009" s="28" t="s">
        <v>4015</v>
      </c>
      <c r="C4009" s="28" t="s">
        <v>434</v>
      </c>
      <c r="D4009" s="28">
        <v>4107108</v>
      </c>
      <c r="E4009" s="28" t="s">
        <v>4102</v>
      </c>
    </row>
    <row r="4010" spans="1:5" x14ac:dyDescent="0.35">
      <c r="A4010" s="28">
        <v>41</v>
      </c>
      <c r="B4010" s="28" t="s">
        <v>4015</v>
      </c>
      <c r="C4010" s="28" t="s">
        <v>434</v>
      </c>
      <c r="D4010" s="28">
        <v>4107124</v>
      </c>
      <c r="E4010" s="28" t="s">
        <v>4103</v>
      </c>
    </row>
    <row r="4011" spans="1:5" x14ac:dyDescent="0.35">
      <c r="A4011" s="28">
        <v>41</v>
      </c>
      <c r="B4011" s="28" t="s">
        <v>4015</v>
      </c>
      <c r="C4011" s="28" t="s">
        <v>434</v>
      </c>
      <c r="D4011" s="28">
        <v>4107157</v>
      </c>
      <c r="E4011" s="28" t="s">
        <v>4104</v>
      </c>
    </row>
    <row r="4012" spans="1:5" x14ac:dyDescent="0.35">
      <c r="A4012" s="28">
        <v>41</v>
      </c>
      <c r="B4012" s="28" t="s">
        <v>4015</v>
      </c>
      <c r="C4012" s="28" t="s">
        <v>434</v>
      </c>
      <c r="D4012" s="28">
        <v>4107207</v>
      </c>
      <c r="E4012" s="28" t="s">
        <v>4105</v>
      </c>
    </row>
    <row r="4013" spans="1:5" x14ac:dyDescent="0.35">
      <c r="A4013" s="28">
        <v>41</v>
      </c>
      <c r="B4013" s="28" t="s">
        <v>4015</v>
      </c>
      <c r="C4013" s="28" t="s">
        <v>434</v>
      </c>
      <c r="D4013" s="28">
        <v>4107256</v>
      </c>
      <c r="E4013" s="28" t="s">
        <v>4106</v>
      </c>
    </row>
    <row r="4014" spans="1:5" x14ac:dyDescent="0.35">
      <c r="A4014" s="28">
        <v>41</v>
      </c>
      <c r="B4014" s="28" t="s">
        <v>4015</v>
      </c>
      <c r="C4014" s="28" t="s">
        <v>434</v>
      </c>
      <c r="D4014" s="28">
        <v>4107306</v>
      </c>
      <c r="E4014" s="28" t="s">
        <v>4107</v>
      </c>
    </row>
    <row r="4015" spans="1:5" x14ac:dyDescent="0.35">
      <c r="A4015" s="28">
        <v>41</v>
      </c>
      <c r="B4015" s="28" t="s">
        <v>4015</v>
      </c>
      <c r="C4015" s="28" t="s">
        <v>434</v>
      </c>
      <c r="D4015" s="28">
        <v>4107405</v>
      </c>
      <c r="E4015" s="28" t="s">
        <v>4108</v>
      </c>
    </row>
    <row r="4016" spans="1:5" x14ac:dyDescent="0.35">
      <c r="A4016" s="28">
        <v>41</v>
      </c>
      <c r="B4016" s="28" t="s">
        <v>4015</v>
      </c>
      <c r="C4016" s="28" t="s">
        <v>434</v>
      </c>
      <c r="D4016" s="28">
        <v>4107504</v>
      </c>
      <c r="E4016" s="28" t="s">
        <v>4109</v>
      </c>
    </row>
    <row r="4017" spans="1:5" x14ac:dyDescent="0.35">
      <c r="A4017" s="28">
        <v>41</v>
      </c>
      <c r="B4017" s="28" t="s">
        <v>4015</v>
      </c>
      <c r="C4017" s="28" t="s">
        <v>434</v>
      </c>
      <c r="D4017" s="28">
        <v>4107520</v>
      </c>
      <c r="E4017" s="28" t="s">
        <v>4110</v>
      </c>
    </row>
    <row r="4018" spans="1:5" x14ac:dyDescent="0.35">
      <c r="A4018" s="28">
        <v>41</v>
      </c>
      <c r="B4018" s="28" t="s">
        <v>4015</v>
      </c>
      <c r="C4018" s="28" t="s">
        <v>434</v>
      </c>
      <c r="D4018" s="28">
        <v>4107538</v>
      </c>
      <c r="E4018" s="28" t="s">
        <v>4111</v>
      </c>
    </row>
    <row r="4019" spans="1:5" x14ac:dyDescent="0.35">
      <c r="A4019" s="28">
        <v>41</v>
      </c>
      <c r="B4019" s="28" t="s">
        <v>4015</v>
      </c>
      <c r="C4019" s="28" t="s">
        <v>434</v>
      </c>
      <c r="D4019" s="28">
        <v>4107546</v>
      </c>
      <c r="E4019" s="28" t="s">
        <v>4112</v>
      </c>
    </row>
    <row r="4020" spans="1:5" x14ac:dyDescent="0.35">
      <c r="A4020" s="28">
        <v>41</v>
      </c>
      <c r="B4020" s="28" t="s">
        <v>4015</v>
      </c>
      <c r="C4020" s="28" t="s">
        <v>434</v>
      </c>
      <c r="D4020" s="28">
        <v>4107553</v>
      </c>
      <c r="E4020" s="28" t="s">
        <v>4113</v>
      </c>
    </row>
    <row r="4021" spans="1:5" x14ac:dyDescent="0.35">
      <c r="A4021" s="28">
        <v>41</v>
      </c>
      <c r="B4021" s="28" t="s">
        <v>4015</v>
      </c>
      <c r="C4021" s="28" t="s">
        <v>434</v>
      </c>
      <c r="D4021" s="28">
        <v>4107603</v>
      </c>
      <c r="E4021" s="28" t="s">
        <v>4114</v>
      </c>
    </row>
    <row r="4022" spans="1:5" x14ac:dyDescent="0.35">
      <c r="A4022" s="28">
        <v>41</v>
      </c>
      <c r="B4022" s="28" t="s">
        <v>4015</v>
      </c>
      <c r="C4022" s="28" t="s">
        <v>434</v>
      </c>
      <c r="D4022" s="28">
        <v>4107652</v>
      </c>
      <c r="E4022" s="28" t="s">
        <v>4115</v>
      </c>
    </row>
    <row r="4023" spans="1:5" x14ac:dyDescent="0.35">
      <c r="A4023" s="28">
        <v>41</v>
      </c>
      <c r="B4023" s="28" t="s">
        <v>4015</v>
      </c>
      <c r="C4023" s="28" t="s">
        <v>434</v>
      </c>
      <c r="D4023" s="28">
        <v>4107702</v>
      </c>
      <c r="E4023" s="28" t="s">
        <v>4116</v>
      </c>
    </row>
    <row r="4024" spans="1:5" x14ac:dyDescent="0.35">
      <c r="A4024" s="28">
        <v>41</v>
      </c>
      <c r="B4024" s="28" t="s">
        <v>4015</v>
      </c>
      <c r="C4024" s="28" t="s">
        <v>434</v>
      </c>
      <c r="D4024" s="28">
        <v>4107736</v>
      </c>
      <c r="E4024" s="28" t="s">
        <v>4117</v>
      </c>
    </row>
    <row r="4025" spans="1:5" x14ac:dyDescent="0.35">
      <c r="A4025" s="28">
        <v>41</v>
      </c>
      <c r="B4025" s="28" t="s">
        <v>4015</v>
      </c>
      <c r="C4025" s="28" t="s">
        <v>434</v>
      </c>
      <c r="D4025" s="28">
        <v>4107751</v>
      </c>
      <c r="E4025" s="28" t="s">
        <v>4118</v>
      </c>
    </row>
    <row r="4026" spans="1:5" x14ac:dyDescent="0.35">
      <c r="A4026" s="28">
        <v>41</v>
      </c>
      <c r="B4026" s="28" t="s">
        <v>4015</v>
      </c>
      <c r="C4026" s="28" t="s">
        <v>434</v>
      </c>
      <c r="D4026" s="28">
        <v>4107801</v>
      </c>
      <c r="E4026" s="28" t="s">
        <v>4119</v>
      </c>
    </row>
    <row r="4027" spans="1:5" x14ac:dyDescent="0.35">
      <c r="A4027" s="28">
        <v>41</v>
      </c>
      <c r="B4027" s="28" t="s">
        <v>4015</v>
      </c>
      <c r="C4027" s="28" t="s">
        <v>434</v>
      </c>
      <c r="D4027" s="28">
        <v>4107850</v>
      </c>
      <c r="E4027" s="28" t="s">
        <v>4120</v>
      </c>
    </row>
    <row r="4028" spans="1:5" x14ac:dyDescent="0.35">
      <c r="A4028" s="28">
        <v>41</v>
      </c>
      <c r="B4028" s="28" t="s">
        <v>4015</v>
      </c>
      <c r="C4028" s="28" t="s">
        <v>434</v>
      </c>
      <c r="D4028" s="28">
        <v>4107900</v>
      </c>
      <c r="E4028" s="28" t="s">
        <v>1727</v>
      </c>
    </row>
    <row r="4029" spans="1:5" x14ac:dyDescent="0.35">
      <c r="A4029" s="28">
        <v>41</v>
      </c>
      <c r="B4029" s="28" t="s">
        <v>4015</v>
      </c>
      <c r="C4029" s="28" t="s">
        <v>434</v>
      </c>
      <c r="D4029" s="28">
        <v>4108007</v>
      </c>
      <c r="E4029" s="28" t="s">
        <v>4121</v>
      </c>
    </row>
    <row r="4030" spans="1:5" x14ac:dyDescent="0.35">
      <c r="A4030" s="28">
        <v>41</v>
      </c>
      <c r="B4030" s="28" t="s">
        <v>4015</v>
      </c>
      <c r="C4030" s="28" t="s">
        <v>434</v>
      </c>
      <c r="D4030" s="28">
        <v>4108106</v>
      </c>
      <c r="E4030" s="28" t="s">
        <v>4122</v>
      </c>
    </row>
    <row r="4031" spans="1:5" x14ac:dyDescent="0.35">
      <c r="A4031" s="28">
        <v>41</v>
      </c>
      <c r="B4031" s="28" t="s">
        <v>4015</v>
      </c>
      <c r="C4031" s="28" t="s">
        <v>434</v>
      </c>
      <c r="D4031" s="28">
        <v>4108205</v>
      </c>
      <c r="E4031" s="28" t="s">
        <v>4123</v>
      </c>
    </row>
    <row r="4032" spans="1:5" x14ac:dyDescent="0.35">
      <c r="A4032" s="28">
        <v>41</v>
      </c>
      <c r="B4032" s="28" t="s">
        <v>4015</v>
      </c>
      <c r="C4032" s="28" t="s">
        <v>434</v>
      </c>
      <c r="D4032" s="28">
        <v>4108304</v>
      </c>
      <c r="E4032" s="28" t="s">
        <v>4124</v>
      </c>
    </row>
    <row r="4033" spans="1:5" x14ac:dyDescent="0.35">
      <c r="A4033" s="28">
        <v>41</v>
      </c>
      <c r="B4033" s="28" t="s">
        <v>4015</v>
      </c>
      <c r="C4033" s="28" t="s">
        <v>434</v>
      </c>
      <c r="D4033" s="28">
        <v>4108320</v>
      </c>
      <c r="E4033" s="28" t="s">
        <v>4125</v>
      </c>
    </row>
    <row r="4034" spans="1:5" x14ac:dyDescent="0.35">
      <c r="A4034" s="28">
        <v>41</v>
      </c>
      <c r="B4034" s="28" t="s">
        <v>4015</v>
      </c>
      <c r="C4034" s="28" t="s">
        <v>434</v>
      </c>
      <c r="D4034" s="28">
        <v>4108403</v>
      </c>
      <c r="E4034" s="28" t="s">
        <v>4126</v>
      </c>
    </row>
    <row r="4035" spans="1:5" x14ac:dyDescent="0.35">
      <c r="A4035" s="28">
        <v>41</v>
      </c>
      <c r="B4035" s="28" t="s">
        <v>4015</v>
      </c>
      <c r="C4035" s="28" t="s">
        <v>434</v>
      </c>
      <c r="D4035" s="28">
        <v>4108452</v>
      </c>
      <c r="E4035" s="28" t="s">
        <v>4127</v>
      </c>
    </row>
    <row r="4036" spans="1:5" x14ac:dyDescent="0.35">
      <c r="A4036" s="28">
        <v>41</v>
      </c>
      <c r="B4036" s="28" t="s">
        <v>4015</v>
      </c>
      <c r="C4036" s="28" t="s">
        <v>434</v>
      </c>
      <c r="D4036" s="28">
        <v>4108502</v>
      </c>
      <c r="E4036" s="28" t="s">
        <v>4128</v>
      </c>
    </row>
    <row r="4037" spans="1:5" x14ac:dyDescent="0.35">
      <c r="A4037" s="28">
        <v>41</v>
      </c>
      <c r="B4037" s="28" t="s">
        <v>4015</v>
      </c>
      <c r="C4037" s="28" t="s">
        <v>434</v>
      </c>
      <c r="D4037" s="28">
        <v>4108551</v>
      </c>
      <c r="E4037" s="28" t="s">
        <v>4129</v>
      </c>
    </row>
    <row r="4038" spans="1:5" x14ac:dyDescent="0.35">
      <c r="A4038" s="28">
        <v>41</v>
      </c>
      <c r="B4038" s="28" t="s">
        <v>4015</v>
      </c>
      <c r="C4038" s="28" t="s">
        <v>434</v>
      </c>
      <c r="D4038" s="28">
        <v>4108601</v>
      </c>
      <c r="E4038" s="28" t="s">
        <v>4130</v>
      </c>
    </row>
    <row r="4039" spans="1:5" x14ac:dyDescent="0.35">
      <c r="A4039" s="28">
        <v>41</v>
      </c>
      <c r="B4039" s="28" t="s">
        <v>4015</v>
      </c>
      <c r="C4039" s="28" t="s">
        <v>434</v>
      </c>
      <c r="D4039" s="28">
        <v>4108650</v>
      </c>
      <c r="E4039" s="28" t="s">
        <v>4131</v>
      </c>
    </row>
    <row r="4040" spans="1:5" x14ac:dyDescent="0.35">
      <c r="A4040" s="28">
        <v>41</v>
      </c>
      <c r="B4040" s="28" t="s">
        <v>4015</v>
      </c>
      <c r="C4040" s="28" t="s">
        <v>434</v>
      </c>
      <c r="D4040" s="28">
        <v>4108700</v>
      </c>
      <c r="E4040" s="28" t="s">
        <v>4132</v>
      </c>
    </row>
    <row r="4041" spans="1:5" x14ac:dyDescent="0.35">
      <c r="A4041" s="28">
        <v>41</v>
      </c>
      <c r="B4041" s="28" t="s">
        <v>4015</v>
      </c>
      <c r="C4041" s="28" t="s">
        <v>434</v>
      </c>
      <c r="D4041" s="28">
        <v>4108809</v>
      </c>
      <c r="E4041" s="28" t="s">
        <v>3588</v>
      </c>
    </row>
    <row r="4042" spans="1:5" x14ac:dyDescent="0.35">
      <c r="A4042" s="28">
        <v>41</v>
      </c>
      <c r="B4042" s="28" t="s">
        <v>4015</v>
      </c>
      <c r="C4042" s="28" t="s">
        <v>434</v>
      </c>
      <c r="D4042" s="28">
        <v>4108908</v>
      </c>
      <c r="E4042" s="28" t="s">
        <v>4133</v>
      </c>
    </row>
    <row r="4043" spans="1:5" x14ac:dyDescent="0.35">
      <c r="A4043" s="28">
        <v>41</v>
      </c>
      <c r="B4043" s="28" t="s">
        <v>4015</v>
      </c>
      <c r="C4043" s="28" t="s">
        <v>434</v>
      </c>
      <c r="D4043" s="28">
        <v>4108957</v>
      </c>
      <c r="E4043" s="28" t="s">
        <v>4134</v>
      </c>
    </row>
    <row r="4044" spans="1:5" x14ac:dyDescent="0.35">
      <c r="A4044" s="28">
        <v>41</v>
      </c>
      <c r="B4044" s="28" t="s">
        <v>4015</v>
      </c>
      <c r="C4044" s="28" t="s">
        <v>434</v>
      </c>
      <c r="D4044" s="28">
        <v>4109005</v>
      </c>
      <c r="E4044" s="28" t="s">
        <v>4135</v>
      </c>
    </row>
    <row r="4045" spans="1:5" x14ac:dyDescent="0.35">
      <c r="A4045" s="28">
        <v>41</v>
      </c>
      <c r="B4045" s="28" t="s">
        <v>4015</v>
      </c>
      <c r="C4045" s="28" t="s">
        <v>434</v>
      </c>
      <c r="D4045" s="28">
        <v>4109104</v>
      </c>
      <c r="E4045" s="28" t="s">
        <v>4136</v>
      </c>
    </row>
    <row r="4046" spans="1:5" x14ac:dyDescent="0.35">
      <c r="A4046" s="28">
        <v>41</v>
      </c>
      <c r="B4046" s="28" t="s">
        <v>4015</v>
      </c>
      <c r="C4046" s="28" t="s">
        <v>434</v>
      </c>
      <c r="D4046" s="28">
        <v>4109203</v>
      </c>
      <c r="E4046" s="28" t="s">
        <v>3593</v>
      </c>
    </row>
    <row r="4047" spans="1:5" x14ac:dyDescent="0.35">
      <c r="A4047" s="28">
        <v>41</v>
      </c>
      <c r="B4047" s="28" t="s">
        <v>4015</v>
      </c>
      <c r="C4047" s="28" t="s">
        <v>434</v>
      </c>
      <c r="D4047" s="28">
        <v>4109302</v>
      </c>
      <c r="E4047" s="28" t="s">
        <v>4137</v>
      </c>
    </row>
    <row r="4048" spans="1:5" x14ac:dyDescent="0.35">
      <c r="A4048" s="28">
        <v>41</v>
      </c>
      <c r="B4048" s="28" t="s">
        <v>4015</v>
      </c>
      <c r="C4048" s="28" t="s">
        <v>434</v>
      </c>
      <c r="D4048" s="28">
        <v>4109401</v>
      </c>
      <c r="E4048" s="28" t="s">
        <v>4138</v>
      </c>
    </row>
    <row r="4049" spans="1:5" x14ac:dyDescent="0.35">
      <c r="A4049" s="28">
        <v>41</v>
      </c>
      <c r="B4049" s="28" t="s">
        <v>4015</v>
      </c>
      <c r="C4049" s="28" t="s">
        <v>434</v>
      </c>
      <c r="D4049" s="28">
        <v>4109500</v>
      </c>
      <c r="E4049" s="28" t="s">
        <v>4139</v>
      </c>
    </row>
    <row r="4050" spans="1:5" x14ac:dyDescent="0.35">
      <c r="A4050" s="28">
        <v>41</v>
      </c>
      <c r="B4050" s="28" t="s">
        <v>4015</v>
      </c>
      <c r="C4050" s="28" t="s">
        <v>434</v>
      </c>
      <c r="D4050" s="28">
        <v>4109609</v>
      </c>
      <c r="E4050" s="28" t="s">
        <v>4140</v>
      </c>
    </row>
    <row r="4051" spans="1:5" x14ac:dyDescent="0.35">
      <c r="A4051" s="28">
        <v>41</v>
      </c>
      <c r="B4051" s="28" t="s">
        <v>4015</v>
      </c>
      <c r="C4051" s="28" t="s">
        <v>434</v>
      </c>
      <c r="D4051" s="28">
        <v>4109658</v>
      </c>
      <c r="E4051" s="28" t="s">
        <v>4141</v>
      </c>
    </row>
    <row r="4052" spans="1:5" x14ac:dyDescent="0.35">
      <c r="A4052" s="28">
        <v>41</v>
      </c>
      <c r="B4052" s="28" t="s">
        <v>4015</v>
      </c>
      <c r="C4052" s="28" t="s">
        <v>434</v>
      </c>
      <c r="D4052" s="28">
        <v>4109708</v>
      </c>
      <c r="E4052" s="28" t="s">
        <v>4142</v>
      </c>
    </row>
    <row r="4053" spans="1:5" x14ac:dyDescent="0.35">
      <c r="A4053" s="28">
        <v>41</v>
      </c>
      <c r="B4053" s="28" t="s">
        <v>4015</v>
      </c>
      <c r="C4053" s="28" t="s">
        <v>434</v>
      </c>
      <c r="D4053" s="28">
        <v>4109757</v>
      </c>
      <c r="E4053" s="28" t="s">
        <v>4143</v>
      </c>
    </row>
    <row r="4054" spans="1:5" x14ac:dyDescent="0.35">
      <c r="A4054" s="28">
        <v>41</v>
      </c>
      <c r="B4054" s="28" t="s">
        <v>4015</v>
      </c>
      <c r="C4054" s="28" t="s">
        <v>434</v>
      </c>
      <c r="D4054" s="28">
        <v>4109807</v>
      </c>
      <c r="E4054" s="28" t="s">
        <v>4144</v>
      </c>
    </row>
    <row r="4055" spans="1:5" x14ac:dyDescent="0.35">
      <c r="A4055" s="28">
        <v>41</v>
      </c>
      <c r="B4055" s="28" t="s">
        <v>4015</v>
      </c>
      <c r="C4055" s="28" t="s">
        <v>434</v>
      </c>
      <c r="D4055" s="28">
        <v>4109906</v>
      </c>
      <c r="E4055" s="28" t="s">
        <v>4145</v>
      </c>
    </row>
    <row r="4056" spans="1:5" x14ac:dyDescent="0.35">
      <c r="A4056" s="28">
        <v>41</v>
      </c>
      <c r="B4056" s="28" t="s">
        <v>4015</v>
      </c>
      <c r="C4056" s="28" t="s">
        <v>434</v>
      </c>
      <c r="D4056" s="28">
        <v>4110003</v>
      </c>
      <c r="E4056" s="28" t="s">
        <v>4146</v>
      </c>
    </row>
    <row r="4057" spans="1:5" x14ac:dyDescent="0.35">
      <c r="A4057" s="28">
        <v>41</v>
      </c>
      <c r="B4057" s="28" t="s">
        <v>4015</v>
      </c>
      <c r="C4057" s="28" t="s">
        <v>434</v>
      </c>
      <c r="D4057" s="28">
        <v>4110052</v>
      </c>
      <c r="E4057" s="28" t="s">
        <v>1202</v>
      </c>
    </row>
    <row r="4058" spans="1:5" x14ac:dyDescent="0.35">
      <c r="A4058" s="28">
        <v>41</v>
      </c>
      <c r="B4058" s="28" t="s">
        <v>4015</v>
      </c>
      <c r="C4058" s="28" t="s">
        <v>434</v>
      </c>
      <c r="D4058" s="28">
        <v>4110078</v>
      </c>
      <c r="E4058" s="28" t="s">
        <v>4147</v>
      </c>
    </row>
    <row r="4059" spans="1:5" x14ac:dyDescent="0.35">
      <c r="A4059" s="28">
        <v>41</v>
      </c>
      <c r="B4059" s="28" t="s">
        <v>4015</v>
      </c>
      <c r="C4059" s="28" t="s">
        <v>434</v>
      </c>
      <c r="D4059" s="28">
        <v>4110102</v>
      </c>
      <c r="E4059" s="28" t="s">
        <v>4148</v>
      </c>
    </row>
    <row r="4060" spans="1:5" x14ac:dyDescent="0.35">
      <c r="A4060" s="28">
        <v>41</v>
      </c>
      <c r="B4060" s="28" t="s">
        <v>4015</v>
      </c>
      <c r="C4060" s="28" t="s">
        <v>434</v>
      </c>
      <c r="D4060" s="28">
        <v>4110201</v>
      </c>
      <c r="E4060" s="28" t="s">
        <v>4149</v>
      </c>
    </row>
    <row r="4061" spans="1:5" x14ac:dyDescent="0.35">
      <c r="A4061" s="28">
        <v>41</v>
      </c>
      <c r="B4061" s="28" t="s">
        <v>4015</v>
      </c>
      <c r="C4061" s="28" t="s">
        <v>434</v>
      </c>
      <c r="D4061" s="28">
        <v>4110300</v>
      </c>
      <c r="E4061" s="28" t="s">
        <v>1740</v>
      </c>
    </row>
    <row r="4062" spans="1:5" x14ac:dyDescent="0.35">
      <c r="A4062" s="28">
        <v>41</v>
      </c>
      <c r="B4062" s="28" t="s">
        <v>4015</v>
      </c>
      <c r="C4062" s="28" t="s">
        <v>434</v>
      </c>
      <c r="D4062" s="28">
        <v>4110409</v>
      </c>
      <c r="E4062" s="28" t="s">
        <v>2742</v>
      </c>
    </row>
    <row r="4063" spans="1:5" x14ac:dyDescent="0.35">
      <c r="A4063" s="28">
        <v>41</v>
      </c>
      <c r="B4063" s="28" t="s">
        <v>4015</v>
      </c>
      <c r="C4063" s="28" t="s">
        <v>434</v>
      </c>
      <c r="D4063" s="28">
        <v>4110508</v>
      </c>
      <c r="E4063" s="28" t="s">
        <v>4150</v>
      </c>
    </row>
    <row r="4064" spans="1:5" x14ac:dyDescent="0.35">
      <c r="A4064" s="28">
        <v>41</v>
      </c>
      <c r="B4064" s="28" t="s">
        <v>4015</v>
      </c>
      <c r="C4064" s="28" t="s">
        <v>434</v>
      </c>
      <c r="D4064" s="28">
        <v>4110607</v>
      </c>
      <c r="E4064" s="28" t="s">
        <v>4151</v>
      </c>
    </row>
    <row r="4065" spans="1:5" x14ac:dyDescent="0.35">
      <c r="A4065" s="28">
        <v>41</v>
      </c>
      <c r="B4065" s="28" t="s">
        <v>4015</v>
      </c>
      <c r="C4065" s="28" t="s">
        <v>434</v>
      </c>
      <c r="D4065" s="28">
        <v>4110656</v>
      </c>
      <c r="E4065" s="28" t="s">
        <v>4152</v>
      </c>
    </row>
    <row r="4066" spans="1:5" x14ac:dyDescent="0.35">
      <c r="A4066" s="28">
        <v>41</v>
      </c>
      <c r="B4066" s="28" t="s">
        <v>4015</v>
      </c>
      <c r="C4066" s="28" t="s">
        <v>434</v>
      </c>
      <c r="D4066" s="28">
        <v>4110706</v>
      </c>
      <c r="E4066" s="28" t="s">
        <v>4153</v>
      </c>
    </row>
    <row r="4067" spans="1:5" x14ac:dyDescent="0.35">
      <c r="A4067" s="28">
        <v>41</v>
      </c>
      <c r="B4067" s="28" t="s">
        <v>4015</v>
      </c>
      <c r="C4067" s="28" t="s">
        <v>434</v>
      </c>
      <c r="D4067" s="28">
        <v>4110805</v>
      </c>
      <c r="E4067" s="28" t="s">
        <v>4154</v>
      </c>
    </row>
    <row r="4068" spans="1:5" x14ac:dyDescent="0.35">
      <c r="A4068" s="28">
        <v>41</v>
      </c>
      <c r="B4068" s="28" t="s">
        <v>4015</v>
      </c>
      <c r="C4068" s="28" t="s">
        <v>434</v>
      </c>
      <c r="D4068" s="28">
        <v>4110904</v>
      </c>
      <c r="E4068" s="28" t="s">
        <v>4155</v>
      </c>
    </row>
    <row r="4069" spans="1:5" x14ac:dyDescent="0.35">
      <c r="A4069" s="28">
        <v>41</v>
      </c>
      <c r="B4069" s="28" t="s">
        <v>4015</v>
      </c>
      <c r="C4069" s="28" t="s">
        <v>434</v>
      </c>
      <c r="D4069" s="28">
        <v>4110953</v>
      </c>
      <c r="E4069" s="28" t="s">
        <v>4156</v>
      </c>
    </row>
    <row r="4070" spans="1:5" x14ac:dyDescent="0.35">
      <c r="A4070" s="28">
        <v>41</v>
      </c>
      <c r="B4070" s="28" t="s">
        <v>4015</v>
      </c>
      <c r="C4070" s="28" t="s">
        <v>434</v>
      </c>
      <c r="D4070" s="28">
        <v>4111001</v>
      </c>
      <c r="E4070" s="28" t="s">
        <v>4157</v>
      </c>
    </row>
    <row r="4071" spans="1:5" x14ac:dyDescent="0.35">
      <c r="A4071" s="28">
        <v>41</v>
      </c>
      <c r="B4071" s="28" t="s">
        <v>4015</v>
      </c>
      <c r="C4071" s="28" t="s">
        <v>434</v>
      </c>
      <c r="D4071" s="28">
        <v>4111100</v>
      </c>
      <c r="E4071" s="28" t="s">
        <v>1747</v>
      </c>
    </row>
    <row r="4072" spans="1:5" x14ac:dyDescent="0.35">
      <c r="A4072" s="28">
        <v>41</v>
      </c>
      <c r="B4072" s="28" t="s">
        <v>4015</v>
      </c>
      <c r="C4072" s="28" t="s">
        <v>434</v>
      </c>
      <c r="D4072" s="28">
        <v>4111209</v>
      </c>
      <c r="E4072" s="28" t="s">
        <v>4158</v>
      </c>
    </row>
    <row r="4073" spans="1:5" x14ac:dyDescent="0.35">
      <c r="A4073" s="28">
        <v>41</v>
      </c>
      <c r="B4073" s="28" t="s">
        <v>4015</v>
      </c>
      <c r="C4073" s="28" t="s">
        <v>434</v>
      </c>
      <c r="D4073" s="28">
        <v>4111258</v>
      </c>
      <c r="E4073" s="28" t="s">
        <v>4159</v>
      </c>
    </row>
    <row r="4074" spans="1:5" x14ac:dyDescent="0.35">
      <c r="A4074" s="28">
        <v>41</v>
      </c>
      <c r="B4074" s="28" t="s">
        <v>4015</v>
      </c>
      <c r="C4074" s="28" t="s">
        <v>434</v>
      </c>
      <c r="D4074" s="28">
        <v>4111308</v>
      </c>
      <c r="E4074" s="28" t="s">
        <v>4160</v>
      </c>
    </row>
    <row r="4075" spans="1:5" x14ac:dyDescent="0.35">
      <c r="A4075" s="28">
        <v>41</v>
      </c>
      <c r="B4075" s="28" t="s">
        <v>4015</v>
      </c>
      <c r="C4075" s="28" t="s">
        <v>434</v>
      </c>
      <c r="D4075" s="28">
        <v>4111407</v>
      </c>
      <c r="E4075" s="28" t="s">
        <v>4161</v>
      </c>
    </row>
    <row r="4076" spans="1:5" x14ac:dyDescent="0.35">
      <c r="A4076" s="28">
        <v>41</v>
      </c>
      <c r="B4076" s="28" t="s">
        <v>4015</v>
      </c>
      <c r="C4076" s="28" t="s">
        <v>434</v>
      </c>
      <c r="D4076" s="28">
        <v>4111506</v>
      </c>
      <c r="E4076" s="28" t="s">
        <v>4162</v>
      </c>
    </row>
    <row r="4077" spans="1:5" x14ac:dyDescent="0.35">
      <c r="A4077" s="28">
        <v>41</v>
      </c>
      <c r="B4077" s="28" t="s">
        <v>4015</v>
      </c>
      <c r="C4077" s="28" t="s">
        <v>434</v>
      </c>
      <c r="D4077" s="28">
        <v>4111555</v>
      </c>
      <c r="E4077" s="28" t="s">
        <v>4163</v>
      </c>
    </row>
    <row r="4078" spans="1:5" x14ac:dyDescent="0.35">
      <c r="A4078" s="28">
        <v>41</v>
      </c>
      <c r="B4078" s="28" t="s">
        <v>4015</v>
      </c>
      <c r="C4078" s="28" t="s">
        <v>434</v>
      </c>
      <c r="D4078" s="28">
        <v>4111605</v>
      </c>
      <c r="E4078" s="28" t="s">
        <v>4164</v>
      </c>
    </row>
    <row r="4079" spans="1:5" x14ac:dyDescent="0.35">
      <c r="A4079" s="28">
        <v>41</v>
      </c>
      <c r="B4079" s="28" t="s">
        <v>4015</v>
      </c>
      <c r="C4079" s="28" t="s">
        <v>434</v>
      </c>
      <c r="D4079" s="28">
        <v>4111704</v>
      </c>
      <c r="E4079" s="28" t="s">
        <v>4165</v>
      </c>
    </row>
    <row r="4080" spans="1:5" x14ac:dyDescent="0.35">
      <c r="A4080" s="28">
        <v>41</v>
      </c>
      <c r="B4080" s="28" t="s">
        <v>4015</v>
      </c>
      <c r="C4080" s="28" t="s">
        <v>434</v>
      </c>
      <c r="D4080" s="28">
        <v>4111803</v>
      </c>
      <c r="E4080" s="28" t="s">
        <v>4166</v>
      </c>
    </row>
    <row r="4081" spans="1:5" x14ac:dyDescent="0.35">
      <c r="A4081" s="28">
        <v>41</v>
      </c>
      <c r="B4081" s="28" t="s">
        <v>4015</v>
      </c>
      <c r="C4081" s="28" t="s">
        <v>434</v>
      </c>
      <c r="D4081" s="28">
        <v>4111902</v>
      </c>
      <c r="E4081" s="28" t="s">
        <v>4167</v>
      </c>
    </row>
    <row r="4082" spans="1:5" x14ac:dyDescent="0.35">
      <c r="A4082" s="28">
        <v>41</v>
      </c>
      <c r="B4082" s="28" t="s">
        <v>4015</v>
      </c>
      <c r="C4082" s="28" t="s">
        <v>434</v>
      </c>
      <c r="D4082" s="28">
        <v>4112009</v>
      </c>
      <c r="E4082" s="28" t="s">
        <v>4168</v>
      </c>
    </row>
    <row r="4083" spans="1:5" x14ac:dyDescent="0.35">
      <c r="A4083" s="28">
        <v>41</v>
      </c>
      <c r="B4083" s="28" t="s">
        <v>4015</v>
      </c>
      <c r="C4083" s="28" t="s">
        <v>434</v>
      </c>
      <c r="D4083" s="28">
        <v>4112108</v>
      </c>
      <c r="E4083" s="28" t="s">
        <v>4169</v>
      </c>
    </row>
    <row r="4084" spans="1:5" x14ac:dyDescent="0.35">
      <c r="A4084" s="28">
        <v>41</v>
      </c>
      <c r="B4084" s="28" t="s">
        <v>4015</v>
      </c>
      <c r="C4084" s="28" t="s">
        <v>434</v>
      </c>
      <c r="D4084" s="28">
        <v>4112207</v>
      </c>
      <c r="E4084" s="28" t="s">
        <v>4170</v>
      </c>
    </row>
    <row r="4085" spans="1:5" x14ac:dyDescent="0.35">
      <c r="A4085" s="28">
        <v>41</v>
      </c>
      <c r="B4085" s="28" t="s">
        <v>4015</v>
      </c>
      <c r="C4085" s="28" t="s">
        <v>434</v>
      </c>
      <c r="D4085" s="28">
        <v>4112306</v>
      </c>
      <c r="E4085" s="28" t="s">
        <v>4171</v>
      </c>
    </row>
    <row r="4086" spans="1:5" x14ac:dyDescent="0.35">
      <c r="A4086" s="28">
        <v>41</v>
      </c>
      <c r="B4086" s="28" t="s">
        <v>4015</v>
      </c>
      <c r="C4086" s="28" t="s">
        <v>434</v>
      </c>
      <c r="D4086" s="28">
        <v>4112405</v>
      </c>
      <c r="E4086" s="28" t="s">
        <v>561</v>
      </c>
    </row>
    <row r="4087" spans="1:5" x14ac:dyDescent="0.35">
      <c r="A4087" s="28">
        <v>41</v>
      </c>
      <c r="B4087" s="28" t="s">
        <v>4015</v>
      </c>
      <c r="C4087" s="28" t="s">
        <v>434</v>
      </c>
      <c r="D4087" s="28">
        <v>4112504</v>
      </c>
      <c r="E4087" s="28" t="s">
        <v>4172</v>
      </c>
    </row>
    <row r="4088" spans="1:5" x14ac:dyDescent="0.35">
      <c r="A4088" s="28">
        <v>41</v>
      </c>
      <c r="B4088" s="28" t="s">
        <v>4015</v>
      </c>
      <c r="C4088" s="28" t="s">
        <v>434</v>
      </c>
      <c r="D4088" s="28">
        <v>4112603</v>
      </c>
      <c r="E4088" s="28" t="s">
        <v>4173</v>
      </c>
    </row>
    <row r="4089" spans="1:5" x14ac:dyDescent="0.35">
      <c r="A4089" s="28">
        <v>41</v>
      </c>
      <c r="B4089" s="28" t="s">
        <v>4015</v>
      </c>
      <c r="C4089" s="28" t="s">
        <v>434</v>
      </c>
      <c r="D4089" s="28">
        <v>4112702</v>
      </c>
      <c r="E4089" s="28" t="s">
        <v>4174</v>
      </c>
    </row>
    <row r="4090" spans="1:5" x14ac:dyDescent="0.35">
      <c r="A4090" s="28">
        <v>41</v>
      </c>
      <c r="B4090" s="28" t="s">
        <v>4015</v>
      </c>
      <c r="C4090" s="28" t="s">
        <v>434</v>
      </c>
      <c r="D4090" s="28">
        <v>4112751</v>
      </c>
      <c r="E4090" s="28" t="s">
        <v>4175</v>
      </c>
    </row>
    <row r="4091" spans="1:5" x14ac:dyDescent="0.35">
      <c r="A4091" s="28">
        <v>41</v>
      </c>
      <c r="B4091" s="28" t="s">
        <v>4015</v>
      </c>
      <c r="C4091" s="28" t="s">
        <v>434</v>
      </c>
      <c r="D4091" s="28">
        <v>4112801</v>
      </c>
      <c r="E4091" s="28" t="s">
        <v>4176</v>
      </c>
    </row>
    <row r="4092" spans="1:5" x14ac:dyDescent="0.35">
      <c r="A4092" s="28">
        <v>41</v>
      </c>
      <c r="B4092" s="28" t="s">
        <v>4015</v>
      </c>
      <c r="C4092" s="28" t="s">
        <v>434</v>
      </c>
      <c r="D4092" s="28">
        <v>4112900</v>
      </c>
      <c r="E4092" s="28" t="s">
        <v>4177</v>
      </c>
    </row>
    <row r="4093" spans="1:5" x14ac:dyDescent="0.35">
      <c r="A4093" s="28">
        <v>41</v>
      </c>
      <c r="B4093" s="28" t="s">
        <v>4015</v>
      </c>
      <c r="C4093" s="28" t="s">
        <v>434</v>
      </c>
      <c r="D4093" s="28">
        <v>4112959</v>
      </c>
      <c r="E4093" s="28" t="s">
        <v>4178</v>
      </c>
    </row>
    <row r="4094" spans="1:5" x14ac:dyDescent="0.35">
      <c r="A4094" s="28">
        <v>41</v>
      </c>
      <c r="B4094" s="28" t="s">
        <v>4015</v>
      </c>
      <c r="C4094" s="28" t="s">
        <v>434</v>
      </c>
      <c r="D4094" s="28">
        <v>4113007</v>
      </c>
      <c r="E4094" s="28" t="s">
        <v>2215</v>
      </c>
    </row>
    <row r="4095" spans="1:5" x14ac:dyDescent="0.35">
      <c r="A4095" s="28">
        <v>41</v>
      </c>
      <c r="B4095" s="28" t="s">
        <v>4015</v>
      </c>
      <c r="C4095" s="28" t="s">
        <v>434</v>
      </c>
      <c r="D4095" s="28">
        <v>4113106</v>
      </c>
      <c r="E4095" s="28" t="s">
        <v>4179</v>
      </c>
    </row>
    <row r="4096" spans="1:5" x14ac:dyDescent="0.35">
      <c r="A4096" s="28">
        <v>41</v>
      </c>
      <c r="B4096" s="28" t="s">
        <v>4015</v>
      </c>
      <c r="C4096" s="28" t="s">
        <v>434</v>
      </c>
      <c r="D4096" s="28">
        <v>4113205</v>
      </c>
      <c r="E4096" s="28" t="s">
        <v>4180</v>
      </c>
    </row>
    <row r="4097" spans="1:5" x14ac:dyDescent="0.35">
      <c r="A4097" s="28">
        <v>41</v>
      </c>
      <c r="B4097" s="28" t="s">
        <v>4015</v>
      </c>
      <c r="C4097" s="28" t="s">
        <v>434</v>
      </c>
      <c r="D4097" s="28">
        <v>4113254</v>
      </c>
      <c r="E4097" s="28" t="s">
        <v>2825</v>
      </c>
    </row>
    <row r="4098" spans="1:5" x14ac:dyDescent="0.35">
      <c r="A4098" s="28">
        <v>41</v>
      </c>
      <c r="B4098" s="28" t="s">
        <v>4015</v>
      </c>
      <c r="C4098" s="28" t="s">
        <v>434</v>
      </c>
      <c r="D4098" s="28">
        <v>4113304</v>
      </c>
      <c r="E4098" s="28" t="s">
        <v>4181</v>
      </c>
    </row>
    <row r="4099" spans="1:5" x14ac:dyDescent="0.35">
      <c r="A4099" s="28">
        <v>41</v>
      </c>
      <c r="B4099" s="28" t="s">
        <v>4015</v>
      </c>
      <c r="C4099" s="28" t="s">
        <v>434</v>
      </c>
      <c r="D4099" s="28">
        <v>4113403</v>
      </c>
      <c r="E4099" s="28" t="s">
        <v>4182</v>
      </c>
    </row>
    <row r="4100" spans="1:5" x14ac:dyDescent="0.35">
      <c r="A4100" s="28">
        <v>41</v>
      </c>
      <c r="B4100" s="28" t="s">
        <v>4015</v>
      </c>
      <c r="C4100" s="28" t="s">
        <v>434</v>
      </c>
      <c r="D4100" s="28">
        <v>4113429</v>
      </c>
      <c r="E4100" s="28" t="s">
        <v>4183</v>
      </c>
    </row>
    <row r="4101" spans="1:5" x14ac:dyDescent="0.35">
      <c r="A4101" s="28">
        <v>41</v>
      </c>
      <c r="B4101" s="28" t="s">
        <v>4015</v>
      </c>
      <c r="C4101" s="28" t="s">
        <v>434</v>
      </c>
      <c r="D4101" s="28">
        <v>4113452</v>
      </c>
      <c r="E4101" s="28" t="s">
        <v>4184</v>
      </c>
    </row>
    <row r="4102" spans="1:5" x14ac:dyDescent="0.35">
      <c r="A4102" s="28">
        <v>41</v>
      </c>
      <c r="B4102" s="28" t="s">
        <v>4015</v>
      </c>
      <c r="C4102" s="28" t="s">
        <v>434</v>
      </c>
      <c r="D4102" s="28">
        <v>4113502</v>
      </c>
      <c r="E4102" s="28" t="s">
        <v>4185</v>
      </c>
    </row>
    <row r="4103" spans="1:5" x14ac:dyDescent="0.35">
      <c r="A4103" s="28">
        <v>41</v>
      </c>
      <c r="B4103" s="28" t="s">
        <v>4015</v>
      </c>
      <c r="C4103" s="28" t="s">
        <v>434</v>
      </c>
      <c r="D4103" s="28">
        <v>4113601</v>
      </c>
      <c r="E4103" s="28" t="s">
        <v>4186</v>
      </c>
    </row>
    <row r="4104" spans="1:5" x14ac:dyDescent="0.35">
      <c r="A4104" s="28">
        <v>41</v>
      </c>
      <c r="B4104" s="28" t="s">
        <v>4015</v>
      </c>
      <c r="C4104" s="28" t="s">
        <v>434</v>
      </c>
      <c r="D4104" s="28">
        <v>4113700</v>
      </c>
      <c r="E4104" s="28" t="s">
        <v>4187</v>
      </c>
    </row>
    <row r="4105" spans="1:5" x14ac:dyDescent="0.35">
      <c r="A4105" s="28">
        <v>41</v>
      </c>
      <c r="B4105" s="28" t="s">
        <v>4015</v>
      </c>
      <c r="C4105" s="28" t="s">
        <v>434</v>
      </c>
      <c r="D4105" s="28">
        <v>4113734</v>
      </c>
      <c r="E4105" s="28" t="s">
        <v>4188</v>
      </c>
    </row>
    <row r="4106" spans="1:5" x14ac:dyDescent="0.35">
      <c r="A4106" s="28">
        <v>41</v>
      </c>
      <c r="B4106" s="28" t="s">
        <v>4015</v>
      </c>
      <c r="C4106" s="28" t="s">
        <v>434</v>
      </c>
      <c r="D4106" s="28">
        <v>4113759</v>
      </c>
      <c r="E4106" s="28" t="s">
        <v>4189</v>
      </c>
    </row>
    <row r="4107" spans="1:5" x14ac:dyDescent="0.35">
      <c r="A4107" s="28">
        <v>41</v>
      </c>
      <c r="B4107" s="28" t="s">
        <v>4015</v>
      </c>
      <c r="C4107" s="28" t="s">
        <v>434</v>
      </c>
      <c r="D4107" s="28">
        <v>4113809</v>
      </c>
      <c r="E4107" s="28" t="s">
        <v>4190</v>
      </c>
    </row>
    <row r="4108" spans="1:5" x14ac:dyDescent="0.35">
      <c r="A4108" s="28">
        <v>41</v>
      </c>
      <c r="B4108" s="28" t="s">
        <v>4015</v>
      </c>
      <c r="C4108" s="28" t="s">
        <v>434</v>
      </c>
      <c r="D4108" s="28">
        <v>4113908</v>
      </c>
      <c r="E4108" s="28" t="s">
        <v>4191</v>
      </c>
    </row>
    <row r="4109" spans="1:5" x14ac:dyDescent="0.35">
      <c r="A4109" s="28">
        <v>41</v>
      </c>
      <c r="B4109" s="28" t="s">
        <v>4015</v>
      </c>
      <c r="C4109" s="28" t="s">
        <v>434</v>
      </c>
      <c r="D4109" s="28">
        <v>4114005</v>
      </c>
      <c r="E4109" s="28" t="s">
        <v>4192</v>
      </c>
    </row>
    <row r="4110" spans="1:5" x14ac:dyDescent="0.35">
      <c r="A4110" s="28">
        <v>41</v>
      </c>
      <c r="B4110" s="28" t="s">
        <v>4015</v>
      </c>
      <c r="C4110" s="28" t="s">
        <v>434</v>
      </c>
      <c r="D4110" s="28">
        <v>4114104</v>
      </c>
      <c r="E4110" s="28" t="s">
        <v>4193</v>
      </c>
    </row>
    <row r="4111" spans="1:5" x14ac:dyDescent="0.35">
      <c r="A4111" s="28">
        <v>41</v>
      </c>
      <c r="B4111" s="28" t="s">
        <v>4015</v>
      </c>
      <c r="C4111" s="28" t="s">
        <v>434</v>
      </c>
      <c r="D4111" s="28">
        <v>4114203</v>
      </c>
      <c r="E4111" s="28" t="s">
        <v>4194</v>
      </c>
    </row>
    <row r="4112" spans="1:5" x14ac:dyDescent="0.35">
      <c r="A4112" s="28">
        <v>41</v>
      </c>
      <c r="B4112" s="28" t="s">
        <v>4015</v>
      </c>
      <c r="C4112" s="28" t="s">
        <v>434</v>
      </c>
      <c r="D4112" s="28">
        <v>4114302</v>
      </c>
      <c r="E4112" s="28" t="s">
        <v>4195</v>
      </c>
    </row>
    <row r="4113" spans="1:5" x14ac:dyDescent="0.35">
      <c r="A4113" s="28">
        <v>41</v>
      </c>
      <c r="B4113" s="28" t="s">
        <v>4015</v>
      </c>
      <c r="C4113" s="28" t="s">
        <v>434</v>
      </c>
      <c r="D4113" s="28">
        <v>4114351</v>
      </c>
      <c r="E4113" s="28" t="s">
        <v>4196</v>
      </c>
    </row>
    <row r="4114" spans="1:5" x14ac:dyDescent="0.35">
      <c r="A4114" s="28">
        <v>41</v>
      </c>
      <c r="B4114" s="28" t="s">
        <v>4015</v>
      </c>
      <c r="C4114" s="28" t="s">
        <v>434</v>
      </c>
      <c r="D4114" s="28">
        <v>4114401</v>
      </c>
      <c r="E4114" s="28" t="s">
        <v>4197</v>
      </c>
    </row>
    <row r="4115" spans="1:5" x14ac:dyDescent="0.35">
      <c r="A4115" s="28">
        <v>41</v>
      </c>
      <c r="B4115" s="28" t="s">
        <v>4015</v>
      </c>
      <c r="C4115" s="28" t="s">
        <v>434</v>
      </c>
      <c r="D4115" s="28">
        <v>4114500</v>
      </c>
      <c r="E4115" s="28" t="s">
        <v>4198</v>
      </c>
    </row>
    <row r="4116" spans="1:5" x14ac:dyDescent="0.35">
      <c r="A4116" s="28">
        <v>41</v>
      </c>
      <c r="B4116" s="28" t="s">
        <v>4015</v>
      </c>
      <c r="C4116" s="28" t="s">
        <v>434</v>
      </c>
      <c r="D4116" s="28">
        <v>4114609</v>
      </c>
      <c r="E4116" s="28" t="s">
        <v>4199</v>
      </c>
    </row>
    <row r="4117" spans="1:5" x14ac:dyDescent="0.35">
      <c r="A4117" s="28">
        <v>41</v>
      </c>
      <c r="B4117" s="28" t="s">
        <v>4015</v>
      </c>
      <c r="C4117" s="28" t="s">
        <v>434</v>
      </c>
      <c r="D4117" s="28">
        <v>4114708</v>
      </c>
      <c r="E4117" s="28" t="s">
        <v>4200</v>
      </c>
    </row>
    <row r="4118" spans="1:5" x14ac:dyDescent="0.35">
      <c r="A4118" s="28">
        <v>41</v>
      </c>
      <c r="B4118" s="28" t="s">
        <v>4015</v>
      </c>
      <c r="C4118" s="28" t="s">
        <v>434</v>
      </c>
      <c r="D4118" s="28">
        <v>4114807</v>
      </c>
      <c r="E4118" s="28" t="s">
        <v>4201</v>
      </c>
    </row>
    <row r="4119" spans="1:5" x14ac:dyDescent="0.35">
      <c r="A4119" s="28">
        <v>41</v>
      </c>
      <c r="B4119" s="28" t="s">
        <v>4015</v>
      </c>
      <c r="C4119" s="28" t="s">
        <v>434</v>
      </c>
      <c r="D4119" s="28">
        <v>4114906</v>
      </c>
      <c r="E4119" s="28" t="s">
        <v>4202</v>
      </c>
    </row>
    <row r="4120" spans="1:5" x14ac:dyDescent="0.35">
      <c r="A4120" s="28">
        <v>41</v>
      </c>
      <c r="B4120" s="28" t="s">
        <v>4015</v>
      </c>
      <c r="C4120" s="28" t="s">
        <v>434</v>
      </c>
      <c r="D4120" s="28">
        <v>4115002</v>
      </c>
      <c r="E4120" s="28" t="s">
        <v>4203</v>
      </c>
    </row>
    <row r="4121" spans="1:5" x14ac:dyDescent="0.35">
      <c r="A4121" s="28">
        <v>41</v>
      </c>
      <c r="B4121" s="28" t="s">
        <v>4015</v>
      </c>
      <c r="C4121" s="28" t="s">
        <v>434</v>
      </c>
      <c r="D4121" s="28">
        <v>4115101</v>
      </c>
      <c r="E4121" s="28" t="s">
        <v>4204</v>
      </c>
    </row>
    <row r="4122" spans="1:5" x14ac:dyDescent="0.35">
      <c r="A4122" s="28">
        <v>41</v>
      </c>
      <c r="B4122" s="28" t="s">
        <v>4015</v>
      </c>
      <c r="C4122" s="28" t="s">
        <v>434</v>
      </c>
      <c r="D4122" s="28">
        <v>4115200</v>
      </c>
      <c r="E4122" s="28" t="s">
        <v>4205</v>
      </c>
    </row>
    <row r="4123" spans="1:5" x14ac:dyDescent="0.35">
      <c r="A4123" s="28">
        <v>41</v>
      </c>
      <c r="B4123" s="28" t="s">
        <v>4015</v>
      </c>
      <c r="C4123" s="28" t="s">
        <v>434</v>
      </c>
      <c r="D4123" s="28">
        <v>4115309</v>
      </c>
      <c r="E4123" s="28" t="s">
        <v>4206</v>
      </c>
    </row>
    <row r="4124" spans="1:5" x14ac:dyDescent="0.35">
      <c r="A4124" s="28">
        <v>41</v>
      </c>
      <c r="B4124" s="28" t="s">
        <v>4015</v>
      </c>
      <c r="C4124" s="28" t="s">
        <v>434</v>
      </c>
      <c r="D4124" s="28">
        <v>4115358</v>
      </c>
      <c r="E4124" s="28" t="s">
        <v>4207</v>
      </c>
    </row>
    <row r="4125" spans="1:5" x14ac:dyDescent="0.35">
      <c r="A4125" s="28">
        <v>41</v>
      </c>
      <c r="B4125" s="28" t="s">
        <v>4015</v>
      </c>
      <c r="C4125" s="28" t="s">
        <v>434</v>
      </c>
      <c r="D4125" s="28">
        <v>4115408</v>
      </c>
      <c r="E4125" s="28" t="s">
        <v>4208</v>
      </c>
    </row>
    <row r="4126" spans="1:5" x14ac:dyDescent="0.35">
      <c r="A4126" s="28">
        <v>41</v>
      </c>
      <c r="B4126" s="28" t="s">
        <v>4015</v>
      </c>
      <c r="C4126" s="28" t="s">
        <v>434</v>
      </c>
      <c r="D4126" s="28">
        <v>4115457</v>
      </c>
      <c r="E4126" s="28" t="s">
        <v>4209</v>
      </c>
    </row>
    <row r="4127" spans="1:5" x14ac:dyDescent="0.35">
      <c r="A4127" s="28">
        <v>41</v>
      </c>
      <c r="B4127" s="28" t="s">
        <v>4015</v>
      </c>
      <c r="C4127" s="28" t="s">
        <v>434</v>
      </c>
      <c r="D4127" s="28">
        <v>4115507</v>
      </c>
      <c r="E4127" s="28" t="s">
        <v>4210</v>
      </c>
    </row>
    <row r="4128" spans="1:5" x14ac:dyDescent="0.35">
      <c r="A4128" s="28">
        <v>41</v>
      </c>
      <c r="B4128" s="28" t="s">
        <v>4015</v>
      </c>
      <c r="C4128" s="28" t="s">
        <v>434</v>
      </c>
      <c r="D4128" s="28">
        <v>4115606</v>
      </c>
      <c r="E4128" s="28" t="s">
        <v>4211</v>
      </c>
    </row>
    <row r="4129" spans="1:5" x14ac:dyDescent="0.35">
      <c r="A4129" s="28">
        <v>41</v>
      </c>
      <c r="B4129" s="28" t="s">
        <v>4015</v>
      </c>
      <c r="C4129" s="28" t="s">
        <v>434</v>
      </c>
      <c r="D4129" s="28">
        <v>4115705</v>
      </c>
      <c r="E4129" s="28" t="s">
        <v>4212</v>
      </c>
    </row>
    <row r="4130" spans="1:5" x14ac:dyDescent="0.35">
      <c r="A4130" s="28">
        <v>41</v>
      </c>
      <c r="B4130" s="28" t="s">
        <v>4015</v>
      </c>
      <c r="C4130" s="28" t="s">
        <v>434</v>
      </c>
      <c r="D4130" s="28">
        <v>4115739</v>
      </c>
      <c r="E4130" s="28" t="s">
        <v>4213</v>
      </c>
    </row>
    <row r="4131" spans="1:5" x14ac:dyDescent="0.35">
      <c r="A4131" s="28">
        <v>41</v>
      </c>
      <c r="B4131" s="28" t="s">
        <v>4015</v>
      </c>
      <c r="C4131" s="28" t="s">
        <v>434</v>
      </c>
      <c r="D4131" s="28">
        <v>4115754</v>
      </c>
      <c r="E4131" s="28" t="s">
        <v>4214</v>
      </c>
    </row>
    <row r="4132" spans="1:5" x14ac:dyDescent="0.35">
      <c r="A4132" s="28">
        <v>41</v>
      </c>
      <c r="B4132" s="28" t="s">
        <v>4015</v>
      </c>
      <c r="C4132" s="28" t="s">
        <v>434</v>
      </c>
      <c r="D4132" s="28">
        <v>4115804</v>
      </c>
      <c r="E4132" s="28" t="s">
        <v>4215</v>
      </c>
    </row>
    <row r="4133" spans="1:5" x14ac:dyDescent="0.35">
      <c r="A4133" s="28">
        <v>41</v>
      </c>
      <c r="B4133" s="28" t="s">
        <v>4015</v>
      </c>
      <c r="C4133" s="28" t="s">
        <v>434</v>
      </c>
      <c r="D4133" s="28">
        <v>4115853</v>
      </c>
      <c r="E4133" s="28" t="s">
        <v>4216</v>
      </c>
    </row>
    <row r="4134" spans="1:5" x14ac:dyDescent="0.35">
      <c r="A4134" s="28">
        <v>41</v>
      </c>
      <c r="B4134" s="28" t="s">
        <v>4015</v>
      </c>
      <c r="C4134" s="28" t="s">
        <v>434</v>
      </c>
      <c r="D4134" s="28">
        <v>4115903</v>
      </c>
      <c r="E4134" s="28" t="s">
        <v>1022</v>
      </c>
    </row>
    <row r="4135" spans="1:5" x14ac:dyDescent="0.35">
      <c r="A4135" s="28">
        <v>41</v>
      </c>
      <c r="B4135" s="28" t="s">
        <v>4015</v>
      </c>
      <c r="C4135" s="28" t="s">
        <v>434</v>
      </c>
      <c r="D4135" s="28">
        <v>4116000</v>
      </c>
      <c r="E4135" s="28" t="s">
        <v>4217</v>
      </c>
    </row>
    <row r="4136" spans="1:5" x14ac:dyDescent="0.35">
      <c r="A4136" s="28">
        <v>41</v>
      </c>
      <c r="B4136" s="28" t="s">
        <v>4015</v>
      </c>
      <c r="C4136" s="28" t="s">
        <v>434</v>
      </c>
      <c r="D4136" s="28">
        <v>4116059</v>
      </c>
      <c r="E4136" s="28" t="s">
        <v>4218</v>
      </c>
    </row>
    <row r="4137" spans="1:5" x14ac:dyDescent="0.35">
      <c r="A4137" s="28">
        <v>41</v>
      </c>
      <c r="B4137" s="28" t="s">
        <v>4015</v>
      </c>
      <c r="C4137" s="28" t="s">
        <v>434</v>
      </c>
      <c r="D4137" s="28">
        <v>4116109</v>
      </c>
      <c r="E4137" s="28" t="s">
        <v>4219</v>
      </c>
    </row>
    <row r="4138" spans="1:5" x14ac:dyDescent="0.35">
      <c r="A4138" s="28">
        <v>41</v>
      </c>
      <c r="B4138" s="28" t="s">
        <v>4015</v>
      </c>
      <c r="C4138" s="28" t="s">
        <v>434</v>
      </c>
      <c r="D4138" s="28">
        <v>4116208</v>
      </c>
      <c r="E4138" s="28" t="s">
        <v>4220</v>
      </c>
    </row>
    <row r="4139" spans="1:5" x14ac:dyDescent="0.35">
      <c r="A4139" s="28">
        <v>41</v>
      </c>
      <c r="B4139" s="28" t="s">
        <v>4015</v>
      </c>
      <c r="C4139" s="28" t="s">
        <v>434</v>
      </c>
      <c r="D4139" s="28">
        <v>4116307</v>
      </c>
      <c r="E4139" s="28" t="s">
        <v>4221</v>
      </c>
    </row>
    <row r="4140" spans="1:5" x14ac:dyDescent="0.35">
      <c r="A4140" s="28">
        <v>41</v>
      </c>
      <c r="B4140" s="28" t="s">
        <v>4015</v>
      </c>
      <c r="C4140" s="28" t="s">
        <v>434</v>
      </c>
      <c r="D4140" s="28">
        <v>4116406</v>
      </c>
      <c r="E4140" s="28" t="s">
        <v>4222</v>
      </c>
    </row>
    <row r="4141" spans="1:5" x14ac:dyDescent="0.35">
      <c r="A4141" s="28">
        <v>41</v>
      </c>
      <c r="B4141" s="28" t="s">
        <v>4015</v>
      </c>
      <c r="C4141" s="28" t="s">
        <v>434</v>
      </c>
      <c r="D4141" s="28">
        <v>4116505</v>
      </c>
      <c r="E4141" s="28" t="s">
        <v>4223</v>
      </c>
    </row>
    <row r="4142" spans="1:5" x14ac:dyDescent="0.35">
      <c r="A4142" s="28">
        <v>41</v>
      </c>
      <c r="B4142" s="28" t="s">
        <v>4015</v>
      </c>
      <c r="C4142" s="28" t="s">
        <v>434</v>
      </c>
      <c r="D4142" s="28">
        <v>4116604</v>
      </c>
      <c r="E4142" s="28" t="s">
        <v>4224</v>
      </c>
    </row>
    <row r="4143" spans="1:5" x14ac:dyDescent="0.35">
      <c r="A4143" s="28">
        <v>41</v>
      </c>
      <c r="B4143" s="28" t="s">
        <v>4015</v>
      </c>
      <c r="C4143" s="28" t="s">
        <v>434</v>
      </c>
      <c r="D4143" s="28">
        <v>4116703</v>
      </c>
      <c r="E4143" s="28" t="s">
        <v>4225</v>
      </c>
    </row>
    <row r="4144" spans="1:5" x14ac:dyDescent="0.35">
      <c r="A4144" s="28">
        <v>41</v>
      </c>
      <c r="B4144" s="28" t="s">
        <v>4015</v>
      </c>
      <c r="C4144" s="28" t="s">
        <v>434</v>
      </c>
      <c r="D4144" s="28">
        <v>4116802</v>
      </c>
      <c r="E4144" s="28" t="s">
        <v>4226</v>
      </c>
    </row>
    <row r="4145" spans="1:5" x14ac:dyDescent="0.35">
      <c r="A4145" s="28">
        <v>41</v>
      </c>
      <c r="B4145" s="28" t="s">
        <v>4015</v>
      </c>
      <c r="C4145" s="28" t="s">
        <v>434</v>
      </c>
      <c r="D4145" s="28">
        <v>4116901</v>
      </c>
      <c r="E4145" s="28" t="s">
        <v>4227</v>
      </c>
    </row>
    <row r="4146" spans="1:5" x14ac:dyDescent="0.35">
      <c r="A4146" s="28">
        <v>41</v>
      </c>
      <c r="B4146" s="28" t="s">
        <v>4015</v>
      </c>
      <c r="C4146" s="28" t="s">
        <v>434</v>
      </c>
      <c r="D4146" s="28">
        <v>4116950</v>
      </c>
      <c r="E4146" s="28" t="s">
        <v>4228</v>
      </c>
    </row>
    <row r="4147" spans="1:5" x14ac:dyDescent="0.35">
      <c r="A4147" s="28">
        <v>41</v>
      </c>
      <c r="B4147" s="28" t="s">
        <v>4015</v>
      </c>
      <c r="C4147" s="28" t="s">
        <v>434</v>
      </c>
      <c r="D4147" s="28">
        <v>4117008</v>
      </c>
      <c r="E4147" s="28" t="s">
        <v>2269</v>
      </c>
    </row>
    <row r="4148" spans="1:5" x14ac:dyDescent="0.35">
      <c r="A4148" s="28">
        <v>41</v>
      </c>
      <c r="B4148" s="28" t="s">
        <v>4015</v>
      </c>
      <c r="C4148" s="28" t="s">
        <v>434</v>
      </c>
      <c r="D4148" s="28">
        <v>4117057</v>
      </c>
      <c r="E4148" s="28" t="s">
        <v>4229</v>
      </c>
    </row>
    <row r="4149" spans="1:5" x14ac:dyDescent="0.35">
      <c r="A4149" s="28">
        <v>41</v>
      </c>
      <c r="B4149" s="28" t="s">
        <v>4015</v>
      </c>
      <c r="C4149" s="28" t="s">
        <v>434</v>
      </c>
      <c r="D4149" s="28">
        <v>4117107</v>
      </c>
      <c r="E4149" s="28" t="s">
        <v>4230</v>
      </c>
    </row>
    <row r="4150" spans="1:5" x14ac:dyDescent="0.35">
      <c r="A4150" s="28">
        <v>41</v>
      </c>
      <c r="B4150" s="28" t="s">
        <v>4015</v>
      </c>
      <c r="C4150" s="28" t="s">
        <v>434</v>
      </c>
      <c r="D4150" s="28">
        <v>4117206</v>
      </c>
      <c r="E4150" s="28" t="s">
        <v>4231</v>
      </c>
    </row>
    <row r="4151" spans="1:5" x14ac:dyDescent="0.35">
      <c r="A4151" s="28">
        <v>41</v>
      </c>
      <c r="B4151" s="28" t="s">
        <v>4015</v>
      </c>
      <c r="C4151" s="28" t="s">
        <v>434</v>
      </c>
      <c r="D4151" s="28">
        <v>4117214</v>
      </c>
      <c r="E4151" s="28" t="s">
        <v>4232</v>
      </c>
    </row>
    <row r="4152" spans="1:5" x14ac:dyDescent="0.35">
      <c r="A4152" s="28">
        <v>41</v>
      </c>
      <c r="B4152" s="28" t="s">
        <v>4015</v>
      </c>
      <c r="C4152" s="28" t="s">
        <v>434</v>
      </c>
      <c r="D4152" s="28">
        <v>4117222</v>
      </c>
      <c r="E4152" s="28" t="s">
        <v>4233</v>
      </c>
    </row>
    <row r="4153" spans="1:5" x14ac:dyDescent="0.35">
      <c r="A4153" s="28">
        <v>41</v>
      </c>
      <c r="B4153" s="28" t="s">
        <v>4015</v>
      </c>
      <c r="C4153" s="28" t="s">
        <v>434</v>
      </c>
      <c r="D4153" s="28">
        <v>4117255</v>
      </c>
      <c r="E4153" s="28" t="s">
        <v>4234</v>
      </c>
    </row>
    <row r="4154" spans="1:5" x14ac:dyDescent="0.35">
      <c r="A4154" s="28">
        <v>41</v>
      </c>
      <c r="B4154" s="28" t="s">
        <v>4015</v>
      </c>
      <c r="C4154" s="28" t="s">
        <v>434</v>
      </c>
      <c r="D4154" s="28">
        <v>4117271</v>
      </c>
      <c r="E4154" s="28" t="s">
        <v>4235</v>
      </c>
    </row>
    <row r="4155" spans="1:5" x14ac:dyDescent="0.35">
      <c r="A4155" s="28">
        <v>41</v>
      </c>
      <c r="B4155" s="28" t="s">
        <v>4015</v>
      </c>
      <c r="C4155" s="28" t="s">
        <v>434</v>
      </c>
      <c r="D4155" s="28">
        <v>4117297</v>
      </c>
      <c r="E4155" s="28" t="s">
        <v>4236</v>
      </c>
    </row>
    <row r="4156" spans="1:5" x14ac:dyDescent="0.35">
      <c r="A4156" s="28">
        <v>41</v>
      </c>
      <c r="B4156" s="28" t="s">
        <v>4015</v>
      </c>
      <c r="C4156" s="28" t="s">
        <v>434</v>
      </c>
      <c r="D4156" s="28">
        <v>4117305</v>
      </c>
      <c r="E4156" s="28" t="s">
        <v>4237</v>
      </c>
    </row>
    <row r="4157" spans="1:5" x14ac:dyDescent="0.35">
      <c r="A4157" s="28">
        <v>41</v>
      </c>
      <c r="B4157" s="28" t="s">
        <v>4015</v>
      </c>
      <c r="C4157" s="28" t="s">
        <v>434</v>
      </c>
      <c r="D4157" s="28">
        <v>4117404</v>
      </c>
      <c r="E4157" s="28" t="s">
        <v>4238</v>
      </c>
    </row>
    <row r="4158" spans="1:5" x14ac:dyDescent="0.35">
      <c r="A4158" s="28">
        <v>41</v>
      </c>
      <c r="B4158" s="28" t="s">
        <v>4015</v>
      </c>
      <c r="C4158" s="28" t="s">
        <v>434</v>
      </c>
      <c r="D4158" s="28">
        <v>4117453</v>
      </c>
      <c r="E4158" s="28" t="s">
        <v>4239</v>
      </c>
    </row>
    <row r="4159" spans="1:5" x14ac:dyDescent="0.35">
      <c r="A4159" s="28">
        <v>41</v>
      </c>
      <c r="B4159" s="28" t="s">
        <v>4015</v>
      </c>
      <c r="C4159" s="28" t="s">
        <v>434</v>
      </c>
      <c r="D4159" s="28">
        <v>4117503</v>
      </c>
      <c r="E4159" s="28" t="s">
        <v>4240</v>
      </c>
    </row>
    <row r="4160" spans="1:5" x14ac:dyDescent="0.35">
      <c r="A4160" s="28">
        <v>41</v>
      </c>
      <c r="B4160" s="28" t="s">
        <v>4015</v>
      </c>
      <c r="C4160" s="28" t="s">
        <v>434</v>
      </c>
      <c r="D4160" s="28">
        <v>4117602</v>
      </c>
      <c r="E4160" s="28" t="s">
        <v>898</v>
      </c>
    </row>
    <row r="4161" spans="1:5" x14ac:dyDescent="0.35">
      <c r="A4161" s="28">
        <v>41</v>
      </c>
      <c r="B4161" s="28" t="s">
        <v>4015</v>
      </c>
      <c r="C4161" s="28" t="s">
        <v>434</v>
      </c>
      <c r="D4161" s="28">
        <v>4117701</v>
      </c>
      <c r="E4161" s="28" t="s">
        <v>4241</v>
      </c>
    </row>
    <row r="4162" spans="1:5" x14ac:dyDescent="0.35">
      <c r="A4162" s="28">
        <v>41</v>
      </c>
      <c r="B4162" s="28" t="s">
        <v>4015</v>
      </c>
      <c r="C4162" s="28" t="s">
        <v>434</v>
      </c>
      <c r="D4162" s="28">
        <v>4117800</v>
      </c>
      <c r="E4162" s="28" t="s">
        <v>3782</v>
      </c>
    </row>
    <row r="4163" spans="1:5" x14ac:dyDescent="0.35">
      <c r="A4163" s="28">
        <v>41</v>
      </c>
      <c r="B4163" s="28" t="s">
        <v>4015</v>
      </c>
      <c r="C4163" s="28" t="s">
        <v>434</v>
      </c>
      <c r="D4163" s="28">
        <v>4117909</v>
      </c>
      <c r="E4163" s="28" t="s">
        <v>4242</v>
      </c>
    </row>
    <row r="4164" spans="1:5" x14ac:dyDescent="0.35">
      <c r="A4164" s="28">
        <v>41</v>
      </c>
      <c r="B4164" s="28" t="s">
        <v>4015</v>
      </c>
      <c r="C4164" s="28" t="s">
        <v>434</v>
      </c>
      <c r="D4164" s="28">
        <v>4118006</v>
      </c>
      <c r="E4164" s="28" t="s">
        <v>4243</v>
      </c>
    </row>
    <row r="4165" spans="1:5" x14ac:dyDescent="0.35">
      <c r="A4165" s="28">
        <v>41</v>
      </c>
      <c r="B4165" s="28" t="s">
        <v>4015</v>
      </c>
      <c r="C4165" s="28" t="s">
        <v>434</v>
      </c>
      <c r="D4165" s="28">
        <v>4118105</v>
      </c>
      <c r="E4165" s="28" t="s">
        <v>4244</v>
      </c>
    </row>
    <row r="4166" spans="1:5" x14ac:dyDescent="0.35">
      <c r="A4166" s="28">
        <v>41</v>
      </c>
      <c r="B4166" s="28" t="s">
        <v>4015</v>
      </c>
      <c r="C4166" s="28" t="s">
        <v>434</v>
      </c>
      <c r="D4166" s="28">
        <v>4118204</v>
      </c>
      <c r="E4166" s="28" t="s">
        <v>4245</v>
      </c>
    </row>
    <row r="4167" spans="1:5" x14ac:dyDescent="0.35">
      <c r="A4167" s="28">
        <v>41</v>
      </c>
      <c r="B4167" s="28" t="s">
        <v>4015</v>
      </c>
      <c r="C4167" s="28" t="s">
        <v>434</v>
      </c>
      <c r="D4167" s="28">
        <v>4118303</v>
      </c>
      <c r="E4167" s="28" t="s">
        <v>4246</v>
      </c>
    </row>
    <row r="4168" spans="1:5" x14ac:dyDescent="0.35">
      <c r="A4168" s="28">
        <v>41</v>
      </c>
      <c r="B4168" s="28" t="s">
        <v>4015</v>
      </c>
      <c r="C4168" s="28" t="s">
        <v>434</v>
      </c>
      <c r="D4168" s="28">
        <v>4118402</v>
      </c>
      <c r="E4168" s="28" t="s">
        <v>4247</v>
      </c>
    </row>
    <row r="4169" spans="1:5" x14ac:dyDescent="0.35">
      <c r="A4169" s="28">
        <v>41</v>
      </c>
      <c r="B4169" s="28" t="s">
        <v>4015</v>
      </c>
      <c r="C4169" s="28" t="s">
        <v>434</v>
      </c>
      <c r="D4169" s="28">
        <v>4118451</v>
      </c>
      <c r="E4169" s="28" t="s">
        <v>4248</v>
      </c>
    </row>
    <row r="4170" spans="1:5" x14ac:dyDescent="0.35">
      <c r="A4170" s="28">
        <v>41</v>
      </c>
      <c r="B4170" s="28" t="s">
        <v>4015</v>
      </c>
      <c r="C4170" s="28" t="s">
        <v>434</v>
      </c>
      <c r="D4170" s="28">
        <v>4118501</v>
      </c>
      <c r="E4170" s="28" t="s">
        <v>4249</v>
      </c>
    </row>
    <row r="4171" spans="1:5" x14ac:dyDescent="0.35">
      <c r="A4171" s="28">
        <v>41</v>
      </c>
      <c r="B4171" s="28" t="s">
        <v>4015</v>
      </c>
      <c r="C4171" s="28" t="s">
        <v>434</v>
      </c>
      <c r="D4171" s="28">
        <v>4118600</v>
      </c>
      <c r="E4171" s="28" t="s">
        <v>4250</v>
      </c>
    </row>
    <row r="4172" spans="1:5" x14ac:dyDescent="0.35">
      <c r="A4172" s="28">
        <v>41</v>
      </c>
      <c r="B4172" s="28" t="s">
        <v>4015</v>
      </c>
      <c r="C4172" s="28" t="s">
        <v>434</v>
      </c>
      <c r="D4172" s="28">
        <v>4118709</v>
      </c>
      <c r="E4172" s="28" t="s">
        <v>4251</v>
      </c>
    </row>
    <row r="4173" spans="1:5" x14ac:dyDescent="0.35">
      <c r="A4173" s="28">
        <v>41</v>
      </c>
      <c r="B4173" s="28" t="s">
        <v>4015</v>
      </c>
      <c r="C4173" s="28" t="s">
        <v>434</v>
      </c>
      <c r="D4173" s="28">
        <v>4118808</v>
      </c>
      <c r="E4173" s="28" t="s">
        <v>4252</v>
      </c>
    </row>
    <row r="4174" spans="1:5" x14ac:dyDescent="0.35">
      <c r="A4174" s="28">
        <v>41</v>
      </c>
      <c r="B4174" s="28" t="s">
        <v>4015</v>
      </c>
      <c r="C4174" s="28" t="s">
        <v>434</v>
      </c>
      <c r="D4174" s="28">
        <v>4118857</v>
      </c>
      <c r="E4174" s="28" t="s">
        <v>4253</v>
      </c>
    </row>
    <row r="4175" spans="1:5" x14ac:dyDescent="0.35">
      <c r="A4175" s="28">
        <v>41</v>
      </c>
      <c r="B4175" s="28" t="s">
        <v>4015</v>
      </c>
      <c r="C4175" s="28" t="s">
        <v>434</v>
      </c>
      <c r="D4175" s="28">
        <v>4118907</v>
      </c>
      <c r="E4175" s="28" t="s">
        <v>4254</v>
      </c>
    </row>
    <row r="4176" spans="1:5" x14ac:dyDescent="0.35">
      <c r="A4176" s="28">
        <v>41</v>
      </c>
      <c r="B4176" s="28" t="s">
        <v>4015</v>
      </c>
      <c r="C4176" s="28" t="s">
        <v>434</v>
      </c>
      <c r="D4176" s="28">
        <v>4119004</v>
      </c>
      <c r="E4176" s="28" t="s">
        <v>4255</v>
      </c>
    </row>
    <row r="4177" spans="1:5" x14ac:dyDescent="0.35">
      <c r="A4177" s="28">
        <v>41</v>
      </c>
      <c r="B4177" s="28" t="s">
        <v>4015</v>
      </c>
      <c r="C4177" s="28" t="s">
        <v>434</v>
      </c>
      <c r="D4177" s="28">
        <v>4119103</v>
      </c>
      <c r="E4177" s="28" t="s">
        <v>4256</v>
      </c>
    </row>
    <row r="4178" spans="1:5" x14ac:dyDescent="0.35">
      <c r="A4178" s="28">
        <v>41</v>
      </c>
      <c r="B4178" s="28" t="s">
        <v>4015</v>
      </c>
      <c r="C4178" s="28" t="s">
        <v>434</v>
      </c>
      <c r="D4178" s="28">
        <v>4119152</v>
      </c>
      <c r="E4178" s="28" t="s">
        <v>4257</v>
      </c>
    </row>
    <row r="4179" spans="1:5" x14ac:dyDescent="0.35">
      <c r="A4179" s="28">
        <v>41</v>
      </c>
      <c r="B4179" s="28" t="s">
        <v>4015</v>
      </c>
      <c r="C4179" s="28" t="s">
        <v>434</v>
      </c>
      <c r="D4179" s="28">
        <v>4119202</v>
      </c>
      <c r="E4179" s="28" t="s">
        <v>4258</v>
      </c>
    </row>
    <row r="4180" spans="1:5" x14ac:dyDescent="0.35">
      <c r="A4180" s="28">
        <v>41</v>
      </c>
      <c r="B4180" s="28" t="s">
        <v>4015</v>
      </c>
      <c r="C4180" s="28" t="s">
        <v>434</v>
      </c>
      <c r="D4180" s="28">
        <v>4119251</v>
      </c>
      <c r="E4180" s="28" t="s">
        <v>4259</v>
      </c>
    </row>
    <row r="4181" spans="1:5" x14ac:dyDescent="0.35">
      <c r="A4181" s="28">
        <v>41</v>
      </c>
      <c r="B4181" s="28" t="s">
        <v>4015</v>
      </c>
      <c r="C4181" s="28" t="s">
        <v>434</v>
      </c>
      <c r="D4181" s="28">
        <v>4119301</v>
      </c>
      <c r="E4181" s="28" t="s">
        <v>1979</v>
      </c>
    </row>
    <row r="4182" spans="1:5" x14ac:dyDescent="0.35">
      <c r="A4182" s="28">
        <v>41</v>
      </c>
      <c r="B4182" s="28" t="s">
        <v>4015</v>
      </c>
      <c r="C4182" s="28" t="s">
        <v>434</v>
      </c>
      <c r="D4182" s="28">
        <v>4119400</v>
      </c>
      <c r="E4182" s="28" t="s">
        <v>4260</v>
      </c>
    </row>
    <row r="4183" spans="1:5" x14ac:dyDescent="0.35">
      <c r="A4183" s="28">
        <v>41</v>
      </c>
      <c r="B4183" s="28" t="s">
        <v>4015</v>
      </c>
      <c r="C4183" s="28" t="s">
        <v>434</v>
      </c>
      <c r="D4183" s="28">
        <v>4119509</v>
      </c>
      <c r="E4183" s="28" t="s">
        <v>4261</v>
      </c>
    </row>
    <row r="4184" spans="1:5" x14ac:dyDescent="0.35">
      <c r="A4184" s="28">
        <v>41</v>
      </c>
      <c r="B4184" s="28" t="s">
        <v>4015</v>
      </c>
      <c r="C4184" s="28" t="s">
        <v>434</v>
      </c>
      <c r="D4184" s="28">
        <v>4119608</v>
      </c>
      <c r="E4184" s="28" t="s">
        <v>4262</v>
      </c>
    </row>
    <row r="4185" spans="1:5" x14ac:dyDescent="0.35">
      <c r="A4185" s="28">
        <v>41</v>
      </c>
      <c r="B4185" s="28" t="s">
        <v>4015</v>
      </c>
      <c r="C4185" s="28" t="s">
        <v>434</v>
      </c>
      <c r="D4185" s="28">
        <v>4119657</v>
      </c>
      <c r="E4185" s="28" t="s">
        <v>3826</v>
      </c>
    </row>
    <row r="4186" spans="1:5" x14ac:dyDescent="0.35">
      <c r="A4186" s="28">
        <v>41</v>
      </c>
      <c r="B4186" s="28" t="s">
        <v>4015</v>
      </c>
      <c r="C4186" s="28" t="s">
        <v>434</v>
      </c>
      <c r="D4186" s="28">
        <v>4119707</v>
      </c>
      <c r="E4186" s="28" t="s">
        <v>4263</v>
      </c>
    </row>
    <row r="4187" spans="1:5" x14ac:dyDescent="0.35">
      <c r="A4187" s="28">
        <v>41</v>
      </c>
      <c r="B4187" s="28" t="s">
        <v>4015</v>
      </c>
      <c r="C4187" s="28" t="s">
        <v>434</v>
      </c>
      <c r="D4187" s="28">
        <v>4119806</v>
      </c>
      <c r="E4187" s="28" t="s">
        <v>2300</v>
      </c>
    </row>
    <row r="4188" spans="1:5" x14ac:dyDescent="0.35">
      <c r="A4188" s="28">
        <v>41</v>
      </c>
      <c r="B4188" s="28" t="s">
        <v>4015</v>
      </c>
      <c r="C4188" s="28" t="s">
        <v>434</v>
      </c>
      <c r="D4188" s="28">
        <v>4119905</v>
      </c>
      <c r="E4188" s="28" t="s">
        <v>4264</v>
      </c>
    </row>
    <row r="4189" spans="1:5" x14ac:dyDescent="0.35">
      <c r="A4189" s="28">
        <v>41</v>
      </c>
      <c r="B4189" s="28" t="s">
        <v>4015</v>
      </c>
      <c r="C4189" s="28" t="s">
        <v>434</v>
      </c>
      <c r="D4189" s="28">
        <v>4119954</v>
      </c>
      <c r="E4189" s="28" t="s">
        <v>4265</v>
      </c>
    </row>
    <row r="4190" spans="1:5" x14ac:dyDescent="0.35">
      <c r="A4190" s="28">
        <v>41</v>
      </c>
      <c r="B4190" s="28" t="s">
        <v>4015</v>
      </c>
      <c r="C4190" s="28" t="s">
        <v>434</v>
      </c>
      <c r="D4190" s="28">
        <v>4120002</v>
      </c>
      <c r="E4190" s="28" t="s">
        <v>4266</v>
      </c>
    </row>
    <row r="4191" spans="1:5" x14ac:dyDescent="0.35">
      <c r="A4191" s="28">
        <v>41</v>
      </c>
      <c r="B4191" s="28" t="s">
        <v>4015</v>
      </c>
      <c r="C4191" s="28" t="s">
        <v>434</v>
      </c>
      <c r="D4191" s="28">
        <v>4120101</v>
      </c>
      <c r="E4191" s="28" t="s">
        <v>4267</v>
      </c>
    </row>
    <row r="4192" spans="1:5" x14ac:dyDescent="0.35">
      <c r="A4192" s="28">
        <v>41</v>
      </c>
      <c r="B4192" s="28" t="s">
        <v>4015</v>
      </c>
      <c r="C4192" s="28" t="s">
        <v>434</v>
      </c>
      <c r="D4192" s="28">
        <v>4120150</v>
      </c>
      <c r="E4192" s="28" t="s">
        <v>4268</v>
      </c>
    </row>
    <row r="4193" spans="1:5" x14ac:dyDescent="0.35">
      <c r="A4193" s="28">
        <v>41</v>
      </c>
      <c r="B4193" s="28" t="s">
        <v>4015</v>
      </c>
      <c r="C4193" s="28" t="s">
        <v>434</v>
      </c>
      <c r="D4193" s="28">
        <v>4120200</v>
      </c>
      <c r="E4193" s="28" t="s">
        <v>4269</v>
      </c>
    </row>
    <row r="4194" spans="1:5" x14ac:dyDescent="0.35">
      <c r="A4194" s="28">
        <v>41</v>
      </c>
      <c r="B4194" s="28" t="s">
        <v>4015</v>
      </c>
      <c r="C4194" s="28" t="s">
        <v>434</v>
      </c>
      <c r="D4194" s="28">
        <v>4120309</v>
      </c>
      <c r="E4194" s="28" t="s">
        <v>4270</v>
      </c>
    </row>
    <row r="4195" spans="1:5" x14ac:dyDescent="0.35">
      <c r="A4195" s="28">
        <v>41</v>
      </c>
      <c r="B4195" s="28" t="s">
        <v>4015</v>
      </c>
      <c r="C4195" s="28" t="s">
        <v>434</v>
      </c>
      <c r="D4195" s="28">
        <v>4120333</v>
      </c>
      <c r="E4195" s="28" t="s">
        <v>4271</v>
      </c>
    </row>
    <row r="4196" spans="1:5" x14ac:dyDescent="0.35">
      <c r="A4196" s="28">
        <v>41</v>
      </c>
      <c r="B4196" s="28" t="s">
        <v>4015</v>
      </c>
      <c r="C4196" s="28" t="s">
        <v>434</v>
      </c>
      <c r="D4196" s="28">
        <v>4120358</v>
      </c>
      <c r="E4196" s="28" t="s">
        <v>4272</v>
      </c>
    </row>
    <row r="4197" spans="1:5" x14ac:dyDescent="0.35">
      <c r="A4197" s="28">
        <v>41</v>
      </c>
      <c r="B4197" s="28" t="s">
        <v>4015</v>
      </c>
      <c r="C4197" s="28" t="s">
        <v>434</v>
      </c>
      <c r="D4197" s="28">
        <v>4120408</v>
      </c>
      <c r="E4197" s="28" t="s">
        <v>4273</v>
      </c>
    </row>
    <row r="4198" spans="1:5" x14ac:dyDescent="0.35">
      <c r="A4198" s="28">
        <v>41</v>
      </c>
      <c r="B4198" s="28" t="s">
        <v>4015</v>
      </c>
      <c r="C4198" s="28" t="s">
        <v>434</v>
      </c>
      <c r="D4198" s="28">
        <v>4120507</v>
      </c>
      <c r="E4198" s="28" t="s">
        <v>4274</v>
      </c>
    </row>
    <row r="4199" spans="1:5" x14ac:dyDescent="0.35">
      <c r="A4199" s="28">
        <v>41</v>
      </c>
      <c r="B4199" s="28" t="s">
        <v>4015</v>
      </c>
      <c r="C4199" s="28" t="s">
        <v>434</v>
      </c>
      <c r="D4199" s="28">
        <v>4120606</v>
      </c>
      <c r="E4199" s="28" t="s">
        <v>4275</v>
      </c>
    </row>
    <row r="4200" spans="1:5" x14ac:dyDescent="0.35">
      <c r="A4200" s="28">
        <v>41</v>
      </c>
      <c r="B4200" s="28" t="s">
        <v>4015</v>
      </c>
      <c r="C4200" s="28" t="s">
        <v>434</v>
      </c>
      <c r="D4200" s="28">
        <v>4120655</v>
      </c>
      <c r="E4200" s="28" t="s">
        <v>4276</v>
      </c>
    </row>
    <row r="4201" spans="1:5" x14ac:dyDescent="0.35">
      <c r="A4201" s="28">
        <v>41</v>
      </c>
      <c r="B4201" s="28" t="s">
        <v>4015</v>
      </c>
      <c r="C4201" s="28" t="s">
        <v>434</v>
      </c>
      <c r="D4201" s="28">
        <v>4120705</v>
      </c>
      <c r="E4201" s="28" t="s">
        <v>4277</v>
      </c>
    </row>
    <row r="4202" spans="1:5" x14ac:dyDescent="0.35">
      <c r="A4202" s="28">
        <v>41</v>
      </c>
      <c r="B4202" s="28" t="s">
        <v>4015</v>
      </c>
      <c r="C4202" s="28" t="s">
        <v>434</v>
      </c>
      <c r="D4202" s="28">
        <v>4120804</v>
      </c>
      <c r="E4202" s="28" t="s">
        <v>4278</v>
      </c>
    </row>
    <row r="4203" spans="1:5" x14ac:dyDescent="0.35">
      <c r="A4203" s="28">
        <v>41</v>
      </c>
      <c r="B4203" s="28" t="s">
        <v>4015</v>
      </c>
      <c r="C4203" s="28" t="s">
        <v>434</v>
      </c>
      <c r="D4203" s="28">
        <v>4120853</v>
      </c>
      <c r="E4203" s="28" t="s">
        <v>4279</v>
      </c>
    </row>
    <row r="4204" spans="1:5" x14ac:dyDescent="0.35">
      <c r="A4204" s="28">
        <v>41</v>
      </c>
      <c r="B4204" s="28" t="s">
        <v>4015</v>
      </c>
      <c r="C4204" s="28" t="s">
        <v>434</v>
      </c>
      <c r="D4204" s="28">
        <v>4120903</v>
      </c>
      <c r="E4204" s="28" t="s">
        <v>4280</v>
      </c>
    </row>
    <row r="4205" spans="1:5" x14ac:dyDescent="0.35">
      <c r="A4205" s="28">
        <v>41</v>
      </c>
      <c r="B4205" s="28" t="s">
        <v>4015</v>
      </c>
      <c r="C4205" s="28" t="s">
        <v>434</v>
      </c>
      <c r="D4205" s="28">
        <v>4121000</v>
      </c>
      <c r="E4205" s="28" t="s">
        <v>4281</v>
      </c>
    </row>
    <row r="4206" spans="1:5" x14ac:dyDescent="0.35">
      <c r="A4206" s="28">
        <v>41</v>
      </c>
      <c r="B4206" s="28" t="s">
        <v>4015</v>
      </c>
      <c r="C4206" s="28" t="s">
        <v>434</v>
      </c>
      <c r="D4206" s="28">
        <v>4121109</v>
      </c>
      <c r="E4206" s="28" t="s">
        <v>4282</v>
      </c>
    </row>
    <row r="4207" spans="1:5" x14ac:dyDescent="0.35">
      <c r="A4207" s="28">
        <v>41</v>
      </c>
      <c r="B4207" s="28" t="s">
        <v>4015</v>
      </c>
      <c r="C4207" s="28" t="s">
        <v>434</v>
      </c>
      <c r="D4207" s="28">
        <v>4121208</v>
      </c>
      <c r="E4207" s="28" t="s">
        <v>4283</v>
      </c>
    </row>
    <row r="4208" spans="1:5" x14ac:dyDescent="0.35">
      <c r="A4208" s="28">
        <v>41</v>
      </c>
      <c r="B4208" s="28" t="s">
        <v>4015</v>
      </c>
      <c r="C4208" s="28" t="s">
        <v>434</v>
      </c>
      <c r="D4208" s="28">
        <v>4121257</v>
      </c>
      <c r="E4208" s="28" t="s">
        <v>4284</v>
      </c>
    </row>
    <row r="4209" spans="1:5" x14ac:dyDescent="0.35">
      <c r="A4209" s="28">
        <v>41</v>
      </c>
      <c r="B4209" s="28" t="s">
        <v>4015</v>
      </c>
      <c r="C4209" s="28" t="s">
        <v>434</v>
      </c>
      <c r="D4209" s="28">
        <v>4121307</v>
      </c>
      <c r="E4209" s="28" t="s">
        <v>4285</v>
      </c>
    </row>
    <row r="4210" spans="1:5" x14ac:dyDescent="0.35">
      <c r="A4210" s="28">
        <v>41</v>
      </c>
      <c r="B4210" s="28" t="s">
        <v>4015</v>
      </c>
      <c r="C4210" s="28" t="s">
        <v>434</v>
      </c>
      <c r="D4210" s="28">
        <v>4121356</v>
      </c>
      <c r="E4210" s="28" t="s">
        <v>4286</v>
      </c>
    </row>
    <row r="4211" spans="1:5" x14ac:dyDescent="0.35">
      <c r="A4211" s="28">
        <v>41</v>
      </c>
      <c r="B4211" s="28" t="s">
        <v>4015</v>
      </c>
      <c r="C4211" s="28" t="s">
        <v>434</v>
      </c>
      <c r="D4211" s="28">
        <v>4121406</v>
      </c>
      <c r="E4211" s="28" t="s">
        <v>4287</v>
      </c>
    </row>
    <row r="4212" spans="1:5" x14ac:dyDescent="0.35">
      <c r="A4212" s="28">
        <v>41</v>
      </c>
      <c r="B4212" s="28" t="s">
        <v>4015</v>
      </c>
      <c r="C4212" s="28" t="s">
        <v>434</v>
      </c>
      <c r="D4212" s="28">
        <v>4121505</v>
      </c>
      <c r="E4212" s="28" t="s">
        <v>4288</v>
      </c>
    </row>
    <row r="4213" spans="1:5" x14ac:dyDescent="0.35">
      <c r="A4213" s="28">
        <v>41</v>
      </c>
      <c r="B4213" s="28" t="s">
        <v>4015</v>
      </c>
      <c r="C4213" s="28" t="s">
        <v>434</v>
      </c>
      <c r="D4213" s="28">
        <v>4121604</v>
      </c>
      <c r="E4213" s="28" t="s">
        <v>4289</v>
      </c>
    </row>
    <row r="4214" spans="1:5" x14ac:dyDescent="0.35">
      <c r="A4214" s="28">
        <v>41</v>
      </c>
      <c r="B4214" s="28" t="s">
        <v>4015</v>
      </c>
      <c r="C4214" s="28" t="s">
        <v>434</v>
      </c>
      <c r="D4214" s="28">
        <v>4121703</v>
      </c>
      <c r="E4214" s="28" t="s">
        <v>4290</v>
      </c>
    </row>
    <row r="4215" spans="1:5" x14ac:dyDescent="0.35">
      <c r="A4215" s="28">
        <v>41</v>
      </c>
      <c r="B4215" s="28" t="s">
        <v>4015</v>
      </c>
      <c r="C4215" s="28" t="s">
        <v>434</v>
      </c>
      <c r="D4215" s="28">
        <v>4121752</v>
      </c>
      <c r="E4215" s="28" t="s">
        <v>4291</v>
      </c>
    </row>
    <row r="4216" spans="1:5" x14ac:dyDescent="0.35">
      <c r="A4216" s="28">
        <v>41</v>
      </c>
      <c r="B4216" s="28" t="s">
        <v>4015</v>
      </c>
      <c r="C4216" s="28" t="s">
        <v>434</v>
      </c>
      <c r="D4216" s="28">
        <v>4121802</v>
      </c>
      <c r="E4216" s="28" t="s">
        <v>4292</v>
      </c>
    </row>
    <row r="4217" spans="1:5" x14ac:dyDescent="0.35">
      <c r="A4217" s="28">
        <v>41</v>
      </c>
      <c r="B4217" s="28" t="s">
        <v>4015</v>
      </c>
      <c r="C4217" s="28" t="s">
        <v>434</v>
      </c>
      <c r="D4217" s="28">
        <v>4121901</v>
      </c>
      <c r="E4217" s="28" t="s">
        <v>4293</v>
      </c>
    </row>
    <row r="4218" spans="1:5" x14ac:dyDescent="0.35">
      <c r="A4218" s="28">
        <v>41</v>
      </c>
      <c r="B4218" s="28" t="s">
        <v>4015</v>
      </c>
      <c r="C4218" s="28" t="s">
        <v>434</v>
      </c>
      <c r="D4218" s="28">
        <v>4122008</v>
      </c>
      <c r="E4218" s="28" t="s">
        <v>4294</v>
      </c>
    </row>
    <row r="4219" spans="1:5" x14ac:dyDescent="0.35">
      <c r="A4219" s="28">
        <v>41</v>
      </c>
      <c r="B4219" s="28" t="s">
        <v>4015</v>
      </c>
      <c r="C4219" s="28" t="s">
        <v>434</v>
      </c>
      <c r="D4219" s="28">
        <v>4122107</v>
      </c>
      <c r="E4219" s="28" t="s">
        <v>4295</v>
      </c>
    </row>
    <row r="4220" spans="1:5" x14ac:dyDescent="0.35">
      <c r="A4220" s="28">
        <v>41</v>
      </c>
      <c r="B4220" s="28" t="s">
        <v>4015</v>
      </c>
      <c r="C4220" s="28" t="s">
        <v>434</v>
      </c>
      <c r="D4220" s="28">
        <v>4122156</v>
      </c>
      <c r="E4220" s="28" t="s">
        <v>4296</v>
      </c>
    </row>
    <row r="4221" spans="1:5" x14ac:dyDescent="0.35">
      <c r="A4221" s="28">
        <v>41</v>
      </c>
      <c r="B4221" s="28" t="s">
        <v>4015</v>
      </c>
      <c r="C4221" s="28" t="s">
        <v>434</v>
      </c>
      <c r="D4221" s="28">
        <v>4122172</v>
      </c>
      <c r="E4221" s="28" t="s">
        <v>4297</v>
      </c>
    </row>
    <row r="4222" spans="1:5" x14ac:dyDescent="0.35">
      <c r="A4222" s="28">
        <v>41</v>
      </c>
      <c r="B4222" s="28" t="s">
        <v>4015</v>
      </c>
      <c r="C4222" s="28" t="s">
        <v>434</v>
      </c>
      <c r="D4222" s="28">
        <v>4122206</v>
      </c>
      <c r="E4222" s="28" t="s">
        <v>4298</v>
      </c>
    </row>
    <row r="4223" spans="1:5" x14ac:dyDescent="0.35">
      <c r="A4223" s="28">
        <v>41</v>
      </c>
      <c r="B4223" s="28" t="s">
        <v>4015</v>
      </c>
      <c r="C4223" s="28" t="s">
        <v>434</v>
      </c>
      <c r="D4223" s="28">
        <v>4122305</v>
      </c>
      <c r="E4223" s="28" t="s">
        <v>4299</v>
      </c>
    </row>
    <row r="4224" spans="1:5" x14ac:dyDescent="0.35">
      <c r="A4224" s="28">
        <v>41</v>
      </c>
      <c r="B4224" s="28" t="s">
        <v>4015</v>
      </c>
      <c r="C4224" s="28" t="s">
        <v>434</v>
      </c>
      <c r="D4224" s="28">
        <v>4122404</v>
      </c>
      <c r="E4224" s="28" t="s">
        <v>4300</v>
      </c>
    </row>
    <row r="4225" spans="1:5" x14ac:dyDescent="0.35">
      <c r="A4225" s="28">
        <v>41</v>
      </c>
      <c r="B4225" s="28" t="s">
        <v>4015</v>
      </c>
      <c r="C4225" s="28" t="s">
        <v>434</v>
      </c>
      <c r="D4225" s="28">
        <v>4122503</v>
      </c>
      <c r="E4225" s="28" t="s">
        <v>4301</v>
      </c>
    </row>
    <row r="4226" spans="1:5" x14ac:dyDescent="0.35">
      <c r="A4226" s="28">
        <v>41</v>
      </c>
      <c r="B4226" s="28" t="s">
        <v>4015</v>
      </c>
      <c r="C4226" s="28" t="s">
        <v>434</v>
      </c>
      <c r="D4226" s="28">
        <v>4122602</v>
      </c>
      <c r="E4226" s="28" t="s">
        <v>4302</v>
      </c>
    </row>
    <row r="4227" spans="1:5" x14ac:dyDescent="0.35">
      <c r="A4227" s="28">
        <v>41</v>
      </c>
      <c r="B4227" s="28" t="s">
        <v>4015</v>
      </c>
      <c r="C4227" s="28" t="s">
        <v>434</v>
      </c>
      <c r="D4227" s="28">
        <v>4122651</v>
      </c>
      <c r="E4227" s="28" t="s">
        <v>4303</v>
      </c>
    </row>
    <row r="4228" spans="1:5" x14ac:dyDescent="0.35">
      <c r="A4228" s="28">
        <v>41</v>
      </c>
      <c r="B4228" s="28" t="s">
        <v>4015</v>
      </c>
      <c r="C4228" s="28" t="s">
        <v>434</v>
      </c>
      <c r="D4228" s="28">
        <v>4122701</v>
      </c>
      <c r="E4228" s="28" t="s">
        <v>4304</v>
      </c>
    </row>
    <row r="4229" spans="1:5" x14ac:dyDescent="0.35">
      <c r="A4229" s="28">
        <v>41</v>
      </c>
      <c r="B4229" s="28" t="s">
        <v>4015</v>
      </c>
      <c r="C4229" s="28" t="s">
        <v>434</v>
      </c>
      <c r="D4229" s="28">
        <v>4122800</v>
      </c>
      <c r="E4229" s="28" t="s">
        <v>4305</v>
      </c>
    </row>
    <row r="4230" spans="1:5" x14ac:dyDescent="0.35">
      <c r="A4230" s="28">
        <v>41</v>
      </c>
      <c r="B4230" s="28" t="s">
        <v>4015</v>
      </c>
      <c r="C4230" s="28" t="s">
        <v>434</v>
      </c>
      <c r="D4230" s="28">
        <v>4122909</v>
      </c>
      <c r="E4230" s="28" t="s">
        <v>4306</v>
      </c>
    </row>
    <row r="4231" spans="1:5" x14ac:dyDescent="0.35">
      <c r="A4231" s="28">
        <v>41</v>
      </c>
      <c r="B4231" s="28" t="s">
        <v>4015</v>
      </c>
      <c r="C4231" s="28" t="s">
        <v>434</v>
      </c>
      <c r="D4231" s="28">
        <v>4123006</v>
      </c>
      <c r="E4231" s="28" t="s">
        <v>4307</v>
      </c>
    </row>
    <row r="4232" spans="1:5" x14ac:dyDescent="0.35">
      <c r="A4232" s="28">
        <v>41</v>
      </c>
      <c r="B4232" s="28" t="s">
        <v>4015</v>
      </c>
      <c r="C4232" s="28" t="s">
        <v>434</v>
      </c>
      <c r="D4232" s="28">
        <v>4123105</v>
      </c>
      <c r="E4232" s="28" t="s">
        <v>4308</v>
      </c>
    </row>
    <row r="4233" spans="1:5" x14ac:dyDescent="0.35">
      <c r="A4233" s="28">
        <v>41</v>
      </c>
      <c r="B4233" s="28" t="s">
        <v>4015</v>
      </c>
      <c r="C4233" s="28" t="s">
        <v>434</v>
      </c>
      <c r="D4233" s="28">
        <v>4123204</v>
      </c>
      <c r="E4233" s="28" t="s">
        <v>4309</v>
      </c>
    </row>
    <row r="4234" spans="1:5" x14ac:dyDescent="0.35">
      <c r="A4234" s="28">
        <v>41</v>
      </c>
      <c r="B4234" s="28" t="s">
        <v>4015</v>
      </c>
      <c r="C4234" s="28" t="s">
        <v>434</v>
      </c>
      <c r="D4234" s="28">
        <v>4123303</v>
      </c>
      <c r="E4234" s="28" t="s">
        <v>4310</v>
      </c>
    </row>
    <row r="4235" spans="1:5" x14ac:dyDescent="0.35">
      <c r="A4235" s="28">
        <v>41</v>
      </c>
      <c r="B4235" s="28" t="s">
        <v>4015</v>
      </c>
      <c r="C4235" s="28" t="s">
        <v>434</v>
      </c>
      <c r="D4235" s="28">
        <v>4123402</v>
      </c>
      <c r="E4235" s="28" t="s">
        <v>4311</v>
      </c>
    </row>
    <row r="4236" spans="1:5" x14ac:dyDescent="0.35">
      <c r="A4236" s="28">
        <v>41</v>
      </c>
      <c r="B4236" s="28" t="s">
        <v>4015</v>
      </c>
      <c r="C4236" s="28" t="s">
        <v>434</v>
      </c>
      <c r="D4236" s="28">
        <v>4123501</v>
      </c>
      <c r="E4236" s="28" t="s">
        <v>1065</v>
      </c>
    </row>
    <row r="4237" spans="1:5" x14ac:dyDescent="0.35">
      <c r="A4237" s="28">
        <v>41</v>
      </c>
      <c r="B4237" s="28" t="s">
        <v>4015</v>
      </c>
      <c r="C4237" s="28" t="s">
        <v>434</v>
      </c>
      <c r="D4237" s="28">
        <v>4123600</v>
      </c>
      <c r="E4237" s="28" t="s">
        <v>1066</v>
      </c>
    </row>
    <row r="4238" spans="1:5" x14ac:dyDescent="0.35">
      <c r="A4238" s="28">
        <v>41</v>
      </c>
      <c r="B4238" s="28" t="s">
        <v>4015</v>
      </c>
      <c r="C4238" s="28" t="s">
        <v>434</v>
      </c>
      <c r="D4238" s="28">
        <v>4123709</v>
      </c>
      <c r="E4238" s="28" t="s">
        <v>4312</v>
      </c>
    </row>
    <row r="4239" spans="1:5" x14ac:dyDescent="0.35">
      <c r="A4239" s="28">
        <v>41</v>
      </c>
      <c r="B4239" s="28" t="s">
        <v>4015</v>
      </c>
      <c r="C4239" s="28" t="s">
        <v>434</v>
      </c>
      <c r="D4239" s="28">
        <v>4123808</v>
      </c>
      <c r="E4239" s="28" t="s">
        <v>4313</v>
      </c>
    </row>
    <row r="4240" spans="1:5" x14ac:dyDescent="0.35">
      <c r="A4240" s="28">
        <v>41</v>
      </c>
      <c r="B4240" s="28" t="s">
        <v>4015</v>
      </c>
      <c r="C4240" s="28" t="s">
        <v>434</v>
      </c>
      <c r="D4240" s="28">
        <v>4123824</v>
      </c>
      <c r="E4240" s="28" t="s">
        <v>3906</v>
      </c>
    </row>
    <row r="4241" spans="1:5" x14ac:dyDescent="0.35">
      <c r="A4241" s="28">
        <v>41</v>
      </c>
      <c r="B4241" s="28" t="s">
        <v>4015</v>
      </c>
      <c r="C4241" s="28" t="s">
        <v>434</v>
      </c>
      <c r="D4241" s="28">
        <v>4123857</v>
      </c>
      <c r="E4241" s="28" t="s">
        <v>4314</v>
      </c>
    </row>
    <row r="4242" spans="1:5" x14ac:dyDescent="0.35">
      <c r="A4242" s="28">
        <v>41</v>
      </c>
      <c r="B4242" s="28" t="s">
        <v>4015</v>
      </c>
      <c r="C4242" s="28" t="s">
        <v>434</v>
      </c>
      <c r="D4242" s="28">
        <v>4123907</v>
      </c>
      <c r="E4242" s="28" t="s">
        <v>4315</v>
      </c>
    </row>
    <row r="4243" spans="1:5" x14ac:dyDescent="0.35">
      <c r="A4243" s="28">
        <v>41</v>
      </c>
      <c r="B4243" s="28" t="s">
        <v>4015</v>
      </c>
      <c r="C4243" s="28" t="s">
        <v>434</v>
      </c>
      <c r="D4243" s="28">
        <v>4123956</v>
      </c>
      <c r="E4243" s="28" t="s">
        <v>4316</v>
      </c>
    </row>
    <row r="4244" spans="1:5" x14ac:dyDescent="0.35">
      <c r="A4244" s="28">
        <v>41</v>
      </c>
      <c r="B4244" s="28" t="s">
        <v>4015</v>
      </c>
      <c r="C4244" s="28" t="s">
        <v>434</v>
      </c>
      <c r="D4244" s="28">
        <v>4124004</v>
      </c>
      <c r="E4244" s="28" t="s">
        <v>4317</v>
      </c>
    </row>
    <row r="4245" spans="1:5" x14ac:dyDescent="0.35">
      <c r="A4245" s="28">
        <v>41</v>
      </c>
      <c r="B4245" s="28" t="s">
        <v>4015</v>
      </c>
      <c r="C4245" s="28" t="s">
        <v>434</v>
      </c>
      <c r="D4245" s="28">
        <v>4124020</v>
      </c>
      <c r="E4245" s="28" t="s">
        <v>4318</v>
      </c>
    </row>
    <row r="4246" spans="1:5" x14ac:dyDescent="0.35">
      <c r="A4246" s="28">
        <v>41</v>
      </c>
      <c r="B4246" s="28" t="s">
        <v>4015</v>
      </c>
      <c r="C4246" s="28" t="s">
        <v>434</v>
      </c>
      <c r="D4246" s="28">
        <v>4124053</v>
      </c>
      <c r="E4246" s="28" t="s">
        <v>4319</v>
      </c>
    </row>
    <row r="4247" spans="1:5" x14ac:dyDescent="0.35">
      <c r="A4247" s="28">
        <v>41</v>
      </c>
      <c r="B4247" s="28" t="s">
        <v>4015</v>
      </c>
      <c r="C4247" s="28" t="s">
        <v>434</v>
      </c>
      <c r="D4247" s="28">
        <v>4124103</v>
      </c>
      <c r="E4247" s="28" t="s">
        <v>4320</v>
      </c>
    </row>
    <row r="4248" spans="1:5" x14ac:dyDescent="0.35">
      <c r="A4248" s="28">
        <v>41</v>
      </c>
      <c r="B4248" s="28" t="s">
        <v>4015</v>
      </c>
      <c r="C4248" s="28" t="s">
        <v>434</v>
      </c>
      <c r="D4248" s="28">
        <v>4124202</v>
      </c>
      <c r="E4248" s="28" t="s">
        <v>4321</v>
      </c>
    </row>
    <row r="4249" spans="1:5" x14ac:dyDescent="0.35">
      <c r="A4249" s="28">
        <v>41</v>
      </c>
      <c r="B4249" s="28" t="s">
        <v>4015</v>
      </c>
      <c r="C4249" s="28" t="s">
        <v>434</v>
      </c>
      <c r="D4249" s="28">
        <v>4124301</v>
      </c>
      <c r="E4249" s="28" t="s">
        <v>4322</v>
      </c>
    </row>
    <row r="4250" spans="1:5" x14ac:dyDescent="0.35">
      <c r="A4250" s="28">
        <v>41</v>
      </c>
      <c r="B4250" s="28" t="s">
        <v>4015</v>
      </c>
      <c r="C4250" s="28" t="s">
        <v>434</v>
      </c>
      <c r="D4250" s="28">
        <v>4124400</v>
      </c>
      <c r="E4250" s="28" t="s">
        <v>4323</v>
      </c>
    </row>
    <row r="4251" spans="1:5" x14ac:dyDescent="0.35">
      <c r="A4251" s="28">
        <v>41</v>
      </c>
      <c r="B4251" s="28" t="s">
        <v>4015</v>
      </c>
      <c r="C4251" s="28" t="s">
        <v>434</v>
      </c>
      <c r="D4251" s="28">
        <v>4124509</v>
      </c>
      <c r="E4251" s="28" t="s">
        <v>4324</v>
      </c>
    </row>
    <row r="4252" spans="1:5" x14ac:dyDescent="0.35">
      <c r="A4252" s="28">
        <v>41</v>
      </c>
      <c r="B4252" s="28" t="s">
        <v>4015</v>
      </c>
      <c r="C4252" s="28" t="s">
        <v>434</v>
      </c>
      <c r="D4252" s="28">
        <v>4124608</v>
      </c>
      <c r="E4252" s="28" t="s">
        <v>4325</v>
      </c>
    </row>
    <row r="4253" spans="1:5" x14ac:dyDescent="0.35">
      <c r="A4253" s="28">
        <v>41</v>
      </c>
      <c r="B4253" s="28" t="s">
        <v>4015</v>
      </c>
      <c r="C4253" s="28" t="s">
        <v>434</v>
      </c>
      <c r="D4253" s="28">
        <v>4124707</v>
      </c>
      <c r="E4253" s="28" t="s">
        <v>4326</v>
      </c>
    </row>
    <row r="4254" spans="1:5" x14ac:dyDescent="0.35">
      <c r="A4254" s="28">
        <v>41</v>
      </c>
      <c r="B4254" s="28" t="s">
        <v>4015</v>
      </c>
      <c r="C4254" s="28" t="s">
        <v>434</v>
      </c>
      <c r="D4254" s="28">
        <v>4124806</v>
      </c>
      <c r="E4254" s="28" t="s">
        <v>1805</v>
      </c>
    </row>
    <row r="4255" spans="1:5" x14ac:dyDescent="0.35">
      <c r="A4255" s="28">
        <v>41</v>
      </c>
      <c r="B4255" s="28" t="s">
        <v>4015</v>
      </c>
      <c r="C4255" s="28" t="s">
        <v>434</v>
      </c>
      <c r="D4255" s="28">
        <v>4124905</v>
      </c>
      <c r="E4255" s="28" t="s">
        <v>4327</v>
      </c>
    </row>
    <row r="4256" spans="1:5" x14ac:dyDescent="0.35">
      <c r="A4256" s="28">
        <v>41</v>
      </c>
      <c r="B4256" s="28" t="s">
        <v>4015</v>
      </c>
      <c r="C4256" s="28" t="s">
        <v>434</v>
      </c>
      <c r="D4256" s="28">
        <v>4125001</v>
      </c>
      <c r="E4256" s="28" t="s">
        <v>4328</v>
      </c>
    </row>
    <row r="4257" spans="1:5" x14ac:dyDescent="0.35">
      <c r="A4257" s="28">
        <v>41</v>
      </c>
      <c r="B4257" s="28" t="s">
        <v>4015</v>
      </c>
      <c r="C4257" s="28" t="s">
        <v>434</v>
      </c>
      <c r="D4257" s="28">
        <v>4125100</v>
      </c>
      <c r="E4257" s="28" t="s">
        <v>4329</v>
      </c>
    </row>
    <row r="4258" spans="1:5" x14ac:dyDescent="0.35">
      <c r="A4258" s="28">
        <v>41</v>
      </c>
      <c r="B4258" s="28" t="s">
        <v>4015</v>
      </c>
      <c r="C4258" s="28" t="s">
        <v>434</v>
      </c>
      <c r="D4258" s="28">
        <v>4125209</v>
      </c>
      <c r="E4258" s="28" t="s">
        <v>4330</v>
      </c>
    </row>
    <row r="4259" spans="1:5" x14ac:dyDescent="0.35">
      <c r="A4259" s="28">
        <v>41</v>
      </c>
      <c r="B4259" s="28" t="s">
        <v>4015</v>
      </c>
      <c r="C4259" s="28" t="s">
        <v>434</v>
      </c>
      <c r="D4259" s="28">
        <v>4125308</v>
      </c>
      <c r="E4259" s="28" t="s">
        <v>4331</v>
      </c>
    </row>
    <row r="4260" spans="1:5" x14ac:dyDescent="0.35">
      <c r="A4260" s="28">
        <v>41</v>
      </c>
      <c r="B4260" s="28" t="s">
        <v>4015</v>
      </c>
      <c r="C4260" s="28" t="s">
        <v>434</v>
      </c>
      <c r="D4260" s="28">
        <v>4125357</v>
      </c>
      <c r="E4260" s="28" t="s">
        <v>4332</v>
      </c>
    </row>
    <row r="4261" spans="1:5" x14ac:dyDescent="0.35">
      <c r="A4261" s="28">
        <v>41</v>
      </c>
      <c r="B4261" s="28" t="s">
        <v>4015</v>
      </c>
      <c r="C4261" s="28" t="s">
        <v>434</v>
      </c>
      <c r="D4261" s="28">
        <v>4125407</v>
      </c>
      <c r="E4261" s="28" t="s">
        <v>4333</v>
      </c>
    </row>
    <row r="4262" spans="1:5" x14ac:dyDescent="0.35">
      <c r="A4262" s="28">
        <v>41</v>
      </c>
      <c r="B4262" s="28" t="s">
        <v>4015</v>
      </c>
      <c r="C4262" s="28" t="s">
        <v>434</v>
      </c>
      <c r="D4262" s="28">
        <v>4125456</v>
      </c>
      <c r="E4262" s="28" t="s">
        <v>4334</v>
      </c>
    </row>
    <row r="4263" spans="1:5" x14ac:dyDescent="0.35">
      <c r="A4263" s="28">
        <v>41</v>
      </c>
      <c r="B4263" s="28" t="s">
        <v>4015</v>
      </c>
      <c r="C4263" s="28" t="s">
        <v>434</v>
      </c>
      <c r="D4263" s="28">
        <v>4125506</v>
      </c>
      <c r="E4263" s="28" t="s">
        <v>4335</v>
      </c>
    </row>
    <row r="4264" spans="1:5" x14ac:dyDescent="0.35">
      <c r="A4264" s="28">
        <v>41</v>
      </c>
      <c r="B4264" s="28" t="s">
        <v>4015</v>
      </c>
      <c r="C4264" s="28" t="s">
        <v>434</v>
      </c>
      <c r="D4264" s="28">
        <v>4125555</v>
      </c>
      <c r="E4264" s="28" t="s">
        <v>4336</v>
      </c>
    </row>
    <row r="4265" spans="1:5" x14ac:dyDescent="0.35">
      <c r="A4265" s="28">
        <v>41</v>
      </c>
      <c r="B4265" s="28" t="s">
        <v>4015</v>
      </c>
      <c r="C4265" s="28" t="s">
        <v>434</v>
      </c>
      <c r="D4265" s="28">
        <v>4125605</v>
      </c>
      <c r="E4265" s="28" t="s">
        <v>4337</v>
      </c>
    </row>
    <row r="4266" spans="1:5" x14ac:dyDescent="0.35">
      <c r="A4266" s="28">
        <v>41</v>
      </c>
      <c r="B4266" s="28" t="s">
        <v>4015</v>
      </c>
      <c r="C4266" s="28" t="s">
        <v>434</v>
      </c>
      <c r="D4266" s="28">
        <v>4125704</v>
      </c>
      <c r="E4266" s="28" t="s">
        <v>4338</v>
      </c>
    </row>
    <row r="4267" spans="1:5" x14ac:dyDescent="0.35">
      <c r="A4267" s="28">
        <v>41</v>
      </c>
      <c r="B4267" s="28" t="s">
        <v>4015</v>
      </c>
      <c r="C4267" s="28" t="s">
        <v>434</v>
      </c>
      <c r="D4267" s="28">
        <v>4125753</v>
      </c>
      <c r="E4267" s="28" t="s">
        <v>4339</v>
      </c>
    </row>
    <row r="4268" spans="1:5" x14ac:dyDescent="0.35">
      <c r="A4268" s="28">
        <v>41</v>
      </c>
      <c r="B4268" s="28" t="s">
        <v>4015</v>
      </c>
      <c r="C4268" s="28" t="s">
        <v>434</v>
      </c>
      <c r="D4268" s="28">
        <v>4125803</v>
      </c>
      <c r="E4268" s="28" t="s">
        <v>4340</v>
      </c>
    </row>
    <row r="4269" spans="1:5" x14ac:dyDescent="0.35">
      <c r="A4269" s="28">
        <v>41</v>
      </c>
      <c r="B4269" s="28" t="s">
        <v>4015</v>
      </c>
      <c r="C4269" s="28" t="s">
        <v>434</v>
      </c>
      <c r="D4269" s="28">
        <v>4125902</v>
      </c>
      <c r="E4269" s="28" t="s">
        <v>4341</v>
      </c>
    </row>
    <row r="4270" spans="1:5" x14ac:dyDescent="0.35">
      <c r="A4270" s="28">
        <v>41</v>
      </c>
      <c r="B4270" s="28" t="s">
        <v>4015</v>
      </c>
      <c r="C4270" s="28" t="s">
        <v>434</v>
      </c>
      <c r="D4270" s="28">
        <v>4126009</v>
      </c>
      <c r="E4270" s="28" t="s">
        <v>4342</v>
      </c>
    </row>
    <row r="4271" spans="1:5" x14ac:dyDescent="0.35">
      <c r="A4271" s="28">
        <v>41</v>
      </c>
      <c r="B4271" s="28" t="s">
        <v>4015</v>
      </c>
      <c r="C4271" s="28" t="s">
        <v>434</v>
      </c>
      <c r="D4271" s="28">
        <v>4126108</v>
      </c>
      <c r="E4271" s="28" t="s">
        <v>1442</v>
      </c>
    </row>
    <row r="4272" spans="1:5" x14ac:dyDescent="0.35">
      <c r="A4272" s="28">
        <v>41</v>
      </c>
      <c r="B4272" s="28" t="s">
        <v>4015</v>
      </c>
      <c r="C4272" s="28" t="s">
        <v>434</v>
      </c>
      <c r="D4272" s="28">
        <v>4126207</v>
      </c>
      <c r="E4272" s="28" t="s">
        <v>4343</v>
      </c>
    </row>
    <row r="4273" spans="1:5" x14ac:dyDescent="0.35">
      <c r="A4273" s="28">
        <v>41</v>
      </c>
      <c r="B4273" s="28" t="s">
        <v>4015</v>
      </c>
      <c r="C4273" s="28" t="s">
        <v>434</v>
      </c>
      <c r="D4273" s="28">
        <v>4126256</v>
      </c>
      <c r="E4273" s="28" t="s">
        <v>4344</v>
      </c>
    </row>
    <row r="4274" spans="1:5" x14ac:dyDescent="0.35">
      <c r="A4274" s="28">
        <v>41</v>
      </c>
      <c r="B4274" s="28" t="s">
        <v>4015</v>
      </c>
      <c r="C4274" s="28" t="s">
        <v>434</v>
      </c>
      <c r="D4274" s="28">
        <v>4126272</v>
      </c>
      <c r="E4274" s="28" t="s">
        <v>4345</v>
      </c>
    </row>
    <row r="4275" spans="1:5" x14ac:dyDescent="0.35">
      <c r="A4275" s="28">
        <v>41</v>
      </c>
      <c r="B4275" s="28" t="s">
        <v>4015</v>
      </c>
      <c r="C4275" s="28" t="s">
        <v>434</v>
      </c>
      <c r="D4275" s="28">
        <v>4126306</v>
      </c>
      <c r="E4275" s="28" t="s">
        <v>4346</v>
      </c>
    </row>
    <row r="4276" spans="1:5" x14ac:dyDescent="0.35">
      <c r="A4276" s="28">
        <v>41</v>
      </c>
      <c r="B4276" s="28" t="s">
        <v>4015</v>
      </c>
      <c r="C4276" s="28" t="s">
        <v>434</v>
      </c>
      <c r="D4276" s="28">
        <v>4126355</v>
      </c>
      <c r="E4276" s="28" t="s">
        <v>4347</v>
      </c>
    </row>
    <row r="4277" spans="1:5" x14ac:dyDescent="0.35">
      <c r="A4277" s="28">
        <v>41</v>
      </c>
      <c r="B4277" s="28" t="s">
        <v>4015</v>
      </c>
      <c r="C4277" s="28" t="s">
        <v>434</v>
      </c>
      <c r="D4277" s="28">
        <v>4126405</v>
      </c>
      <c r="E4277" s="28" t="s">
        <v>4348</v>
      </c>
    </row>
    <row r="4278" spans="1:5" x14ac:dyDescent="0.35">
      <c r="A4278" s="28">
        <v>41</v>
      </c>
      <c r="B4278" s="28" t="s">
        <v>4015</v>
      </c>
      <c r="C4278" s="28" t="s">
        <v>434</v>
      </c>
      <c r="D4278" s="28">
        <v>4126504</v>
      </c>
      <c r="E4278" s="28" t="s">
        <v>4349</v>
      </c>
    </row>
    <row r="4279" spans="1:5" x14ac:dyDescent="0.35">
      <c r="A4279" s="28">
        <v>41</v>
      </c>
      <c r="B4279" s="28" t="s">
        <v>4015</v>
      </c>
      <c r="C4279" s="28" t="s">
        <v>434</v>
      </c>
      <c r="D4279" s="28">
        <v>4126603</v>
      </c>
      <c r="E4279" s="28" t="s">
        <v>4350</v>
      </c>
    </row>
    <row r="4280" spans="1:5" x14ac:dyDescent="0.35">
      <c r="A4280" s="28">
        <v>41</v>
      </c>
      <c r="B4280" s="28" t="s">
        <v>4015</v>
      </c>
      <c r="C4280" s="28" t="s">
        <v>434</v>
      </c>
      <c r="D4280" s="28">
        <v>4126652</v>
      </c>
      <c r="E4280" s="28" t="s">
        <v>4351</v>
      </c>
    </row>
    <row r="4281" spans="1:5" x14ac:dyDescent="0.35">
      <c r="A4281" s="28">
        <v>41</v>
      </c>
      <c r="B4281" s="28" t="s">
        <v>4015</v>
      </c>
      <c r="C4281" s="28" t="s">
        <v>434</v>
      </c>
      <c r="D4281" s="28">
        <v>4126678</v>
      </c>
      <c r="E4281" s="28" t="s">
        <v>4352</v>
      </c>
    </row>
    <row r="4282" spans="1:5" x14ac:dyDescent="0.35">
      <c r="A4282" s="28">
        <v>41</v>
      </c>
      <c r="B4282" s="28" t="s">
        <v>4015</v>
      </c>
      <c r="C4282" s="28" t="s">
        <v>434</v>
      </c>
      <c r="D4282" s="28">
        <v>4126702</v>
      </c>
      <c r="E4282" s="28" t="s">
        <v>4353</v>
      </c>
    </row>
    <row r="4283" spans="1:5" x14ac:dyDescent="0.35">
      <c r="A4283" s="28">
        <v>41</v>
      </c>
      <c r="B4283" s="28" t="s">
        <v>4015</v>
      </c>
      <c r="C4283" s="28" t="s">
        <v>434</v>
      </c>
      <c r="D4283" s="28">
        <v>4126801</v>
      </c>
      <c r="E4283" s="28" t="s">
        <v>4354</v>
      </c>
    </row>
    <row r="4284" spans="1:5" x14ac:dyDescent="0.35">
      <c r="A4284" s="28">
        <v>41</v>
      </c>
      <c r="B4284" s="28" t="s">
        <v>4015</v>
      </c>
      <c r="C4284" s="28" t="s">
        <v>434</v>
      </c>
      <c r="D4284" s="28">
        <v>4126900</v>
      </c>
      <c r="E4284" s="28" t="s">
        <v>3181</v>
      </c>
    </row>
    <row r="4285" spans="1:5" x14ac:dyDescent="0.35">
      <c r="A4285" s="28">
        <v>41</v>
      </c>
      <c r="B4285" s="28" t="s">
        <v>4015</v>
      </c>
      <c r="C4285" s="28" t="s">
        <v>434</v>
      </c>
      <c r="D4285" s="28">
        <v>4127007</v>
      </c>
      <c r="E4285" s="28" t="s">
        <v>4355</v>
      </c>
    </row>
    <row r="4286" spans="1:5" x14ac:dyDescent="0.35">
      <c r="A4286" s="28">
        <v>41</v>
      </c>
      <c r="B4286" s="28" t="s">
        <v>4015</v>
      </c>
      <c r="C4286" s="28" t="s">
        <v>434</v>
      </c>
      <c r="D4286" s="28">
        <v>4127106</v>
      </c>
      <c r="E4286" s="28" t="s">
        <v>4356</v>
      </c>
    </row>
    <row r="4287" spans="1:5" x14ac:dyDescent="0.35">
      <c r="A4287" s="28">
        <v>41</v>
      </c>
      <c r="B4287" s="28" t="s">
        <v>4015</v>
      </c>
      <c r="C4287" s="28" t="s">
        <v>434</v>
      </c>
      <c r="D4287" s="28">
        <v>4127205</v>
      </c>
      <c r="E4287" s="28" t="s">
        <v>4357</v>
      </c>
    </row>
    <row r="4288" spans="1:5" x14ac:dyDescent="0.35">
      <c r="A4288" s="28">
        <v>41</v>
      </c>
      <c r="B4288" s="28" t="s">
        <v>4015</v>
      </c>
      <c r="C4288" s="28" t="s">
        <v>434</v>
      </c>
      <c r="D4288" s="28">
        <v>4127304</v>
      </c>
      <c r="E4288" s="28" t="s">
        <v>4358</v>
      </c>
    </row>
    <row r="4289" spans="1:5" x14ac:dyDescent="0.35">
      <c r="A4289" s="28">
        <v>41</v>
      </c>
      <c r="B4289" s="28" t="s">
        <v>4015</v>
      </c>
      <c r="C4289" s="28" t="s">
        <v>434</v>
      </c>
      <c r="D4289" s="28">
        <v>4127403</v>
      </c>
      <c r="E4289" s="28" t="s">
        <v>3979</v>
      </c>
    </row>
    <row r="4290" spans="1:5" x14ac:dyDescent="0.35">
      <c r="A4290" s="28">
        <v>41</v>
      </c>
      <c r="B4290" s="28" t="s">
        <v>4015</v>
      </c>
      <c r="C4290" s="28" t="s">
        <v>434</v>
      </c>
      <c r="D4290" s="28">
        <v>4127502</v>
      </c>
      <c r="E4290" s="28" t="s">
        <v>4359</v>
      </c>
    </row>
    <row r="4291" spans="1:5" x14ac:dyDescent="0.35">
      <c r="A4291" s="28">
        <v>41</v>
      </c>
      <c r="B4291" s="28" t="s">
        <v>4015</v>
      </c>
      <c r="C4291" s="28" t="s">
        <v>434</v>
      </c>
      <c r="D4291" s="28">
        <v>4127601</v>
      </c>
      <c r="E4291" s="28" t="s">
        <v>4360</v>
      </c>
    </row>
    <row r="4292" spans="1:5" x14ac:dyDescent="0.35">
      <c r="A4292" s="28">
        <v>41</v>
      </c>
      <c r="B4292" s="28" t="s">
        <v>4015</v>
      </c>
      <c r="C4292" s="28" t="s">
        <v>434</v>
      </c>
      <c r="D4292" s="28">
        <v>4127700</v>
      </c>
      <c r="E4292" s="28" t="s">
        <v>3191</v>
      </c>
    </row>
    <row r="4293" spans="1:5" x14ac:dyDescent="0.35">
      <c r="A4293" s="28">
        <v>41</v>
      </c>
      <c r="B4293" s="28" t="s">
        <v>4015</v>
      </c>
      <c r="C4293" s="28" t="s">
        <v>434</v>
      </c>
      <c r="D4293" s="28">
        <v>4127809</v>
      </c>
      <c r="E4293" s="28" t="s">
        <v>4361</v>
      </c>
    </row>
    <row r="4294" spans="1:5" x14ac:dyDescent="0.35">
      <c r="A4294" s="28">
        <v>41</v>
      </c>
      <c r="B4294" s="28" t="s">
        <v>4015</v>
      </c>
      <c r="C4294" s="28" t="s">
        <v>434</v>
      </c>
      <c r="D4294" s="28">
        <v>4127858</v>
      </c>
      <c r="E4294" s="28" t="s">
        <v>4362</v>
      </c>
    </row>
    <row r="4295" spans="1:5" x14ac:dyDescent="0.35">
      <c r="A4295" s="28">
        <v>41</v>
      </c>
      <c r="B4295" s="28" t="s">
        <v>4015</v>
      </c>
      <c r="C4295" s="28" t="s">
        <v>434</v>
      </c>
      <c r="D4295" s="28">
        <v>4127882</v>
      </c>
      <c r="E4295" s="28" t="s">
        <v>4363</v>
      </c>
    </row>
    <row r="4296" spans="1:5" x14ac:dyDescent="0.35">
      <c r="A4296" s="28">
        <v>41</v>
      </c>
      <c r="B4296" s="28" t="s">
        <v>4015</v>
      </c>
      <c r="C4296" s="28" t="s">
        <v>434</v>
      </c>
      <c r="D4296" s="28">
        <v>4127908</v>
      </c>
      <c r="E4296" s="28" t="s">
        <v>4364</v>
      </c>
    </row>
    <row r="4297" spans="1:5" x14ac:dyDescent="0.35">
      <c r="A4297" s="28">
        <v>41</v>
      </c>
      <c r="B4297" s="28" t="s">
        <v>4015</v>
      </c>
      <c r="C4297" s="28" t="s">
        <v>434</v>
      </c>
      <c r="D4297" s="28">
        <v>4127957</v>
      </c>
      <c r="E4297" s="28" t="s">
        <v>4365</v>
      </c>
    </row>
    <row r="4298" spans="1:5" x14ac:dyDescent="0.35">
      <c r="A4298" s="28">
        <v>41</v>
      </c>
      <c r="B4298" s="28" t="s">
        <v>4015</v>
      </c>
      <c r="C4298" s="28" t="s">
        <v>434</v>
      </c>
      <c r="D4298" s="28">
        <v>4127965</v>
      </c>
      <c r="E4298" s="28" t="s">
        <v>4366</v>
      </c>
    </row>
    <row r="4299" spans="1:5" x14ac:dyDescent="0.35">
      <c r="A4299" s="28">
        <v>41</v>
      </c>
      <c r="B4299" s="28" t="s">
        <v>4015</v>
      </c>
      <c r="C4299" s="28" t="s">
        <v>434</v>
      </c>
      <c r="D4299" s="28">
        <v>4128005</v>
      </c>
      <c r="E4299" s="28" t="s">
        <v>4367</v>
      </c>
    </row>
    <row r="4300" spans="1:5" x14ac:dyDescent="0.35">
      <c r="A4300" s="28">
        <v>41</v>
      </c>
      <c r="B4300" s="28" t="s">
        <v>4015</v>
      </c>
      <c r="C4300" s="28" t="s">
        <v>434</v>
      </c>
      <c r="D4300" s="28">
        <v>4128104</v>
      </c>
      <c r="E4300" s="28" t="s">
        <v>4368</v>
      </c>
    </row>
    <row r="4301" spans="1:5" x14ac:dyDescent="0.35">
      <c r="A4301" s="28">
        <v>41</v>
      </c>
      <c r="B4301" s="28" t="s">
        <v>4015</v>
      </c>
      <c r="C4301" s="28" t="s">
        <v>434</v>
      </c>
      <c r="D4301" s="28">
        <v>4128203</v>
      </c>
      <c r="E4301" s="28" t="s">
        <v>4369</v>
      </c>
    </row>
    <row r="4302" spans="1:5" x14ac:dyDescent="0.35">
      <c r="A4302" s="28">
        <v>41</v>
      </c>
      <c r="B4302" s="28" t="s">
        <v>4015</v>
      </c>
      <c r="C4302" s="28" t="s">
        <v>434</v>
      </c>
      <c r="D4302" s="28">
        <v>4128302</v>
      </c>
      <c r="E4302" s="28" t="s">
        <v>4370</v>
      </c>
    </row>
    <row r="4303" spans="1:5" x14ac:dyDescent="0.35">
      <c r="A4303" s="28">
        <v>41</v>
      </c>
      <c r="B4303" s="28" t="s">
        <v>4015</v>
      </c>
      <c r="C4303" s="28" t="s">
        <v>434</v>
      </c>
      <c r="D4303" s="28">
        <v>4128401</v>
      </c>
      <c r="E4303" s="28" t="s">
        <v>4371</v>
      </c>
    </row>
    <row r="4304" spans="1:5" x14ac:dyDescent="0.35">
      <c r="A4304" s="28">
        <v>41</v>
      </c>
      <c r="B4304" s="28" t="s">
        <v>4015</v>
      </c>
      <c r="C4304" s="28" t="s">
        <v>434</v>
      </c>
      <c r="D4304" s="28">
        <v>4128500</v>
      </c>
      <c r="E4304" s="28" t="s">
        <v>3232</v>
      </c>
    </row>
    <row r="4305" spans="1:5" x14ac:dyDescent="0.35">
      <c r="A4305" s="28">
        <v>41</v>
      </c>
      <c r="B4305" s="28" t="s">
        <v>4015</v>
      </c>
      <c r="C4305" s="28" t="s">
        <v>434</v>
      </c>
      <c r="D4305" s="28">
        <v>4128534</v>
      </c>
      <c r="E4305" s="28" t="s">
        <v>4372</v>
      </c>
    </row>
    <row r="4306" spans="1:5" x14ac:dyDescent="0.35">
      <c r="A4306" s="28">
        <v>41</v>
      </c>
      <c r="B4306" s="28" t="s">
        <v>4015</v>
      </c>
      <c r="C4306" s="28" t="s">
        <v>434</v>
      </c>
      <c r="D4306" s="28">
        <v>4128559</v>
      </c>
      <c r="E4306" s="28" t="s">
        <v>4373</v>
      </c>
    </row>
    <row r="4307" spans="1:5" x14ac:dyDescent="0.35">
      <c r="A4307" s="28">
        <v>41</v>
      </c>
      <c r="B4307" s="28" t="s">
        <v>4015</v>
      </c>
      <c r="C4307" s="28" t="s">
        <v>434</v>
      </c>
      <c r="D4307" s="28">
        <v>4128609</v>
      </c>
      <c r="E4307" s="28" t="s">
        <v>4374</v>
      </c>
    </row>
    <row r="4308" spans="1:5" x14ac:dyDescent="0.35">
      <c r="A4308" s="28">
        <v>41</v>
      </c>
      <c r="B4308" s="28" t="s">
        <v>4015</v>
      </c>
      <c r="C4308" s="28" t="s">
        <v>434</v>
      </c>
      <c r="D4308" s="28">
        <v>4128625</v>
      </c>
      <c r="E4308" s="28" t="s">
        <v>480</v>
      </c>
    </row>
    <row r="4309" spans="1:5" x14ac:dyDescent="0.35">
      <c r="A4309" s="28">
        <v>41</v>
      </c>
      <c r="B4309" s="28" t="s">
        <v>4015</v>
      </c>
      <c r="C4309" s="28" t="s">
        <v>434</v>
      </c>
      <c r="D4309" s="28">
        <v>4128633</v>
      </c>
      <c r="E4309" s="28" t="s">
        <v>4375</v>
      </c>
    </row>
    <row r="4310" spans="1:5" x14ac:dyDescent="0.35">
      <c r="A4310" s="28">
        <v>41</v>
      </c>
      <c r="B4310" s="28" t="s">
        <v>4015</v>
      </c>
      <c r="C4310" s="28" t="s">
        <v>434</v>
      </c>
      <c r="D4310" s="28">
        <v>4128658</v>
      </c>
      <c r="E4310" s="28" t="s">
        <v>4376</v>
      </c>
    </row>
    <row r="4311" spans="1:5" x14ac:dyDescent="0.35">
      <c r="A4311" s="28">
        <v>41</v>
      </c>
      <c r="B4311" s="28" t="s">
        <v>4015</v>
      </c>
      <c r="C4311" s="28" t="s">
        <v>434</v>
      </c>
      <c r="D4311" s="28">
        <v>4128708</v>
      </c>
      <c r="E4311" s="28" t="s">
        <v>4377</v>
      </c>
    </row>
    <row r="4312" spans="1:5" x14ac:dyDescent="0.35">
      <c r="A4312" s="28">
        <v>41</v>
      </c>
      <c r="B4312" s="28" t="s">
        <v>4015</v>
      </c>
      <c r="C4312" s="28" t="s">
        <v>434</v>
      </c>
      <c r="D4312" s="28">
        <v>4128807</v>
      </c>
      <c r="E4312" s="28" t="s">
        <v>4378</v>
      </c>
    </row>
    <row r="4313" spans="1:5" x14ac:dyDescent="0.35">
      <c r="A4313" s="28">
        <v>42</v>
      </c>
      <c r="B4313" s="28" t="s">
        <v>4379</v>
      </c>
      <c r="C4313" s="28" t="s">
        <v>441</v>
      </c>
      <c r="D4313" s="28">
        <v>4200051</v>
      </c>
      <c r="E4313" s="28" t="s">
        <v>4380</v>
      </c>
    </row>
    <row r="4314" spans="1:5" x14ac:dyDescent="0.35">
      <c r="A4314" s="28">
        <v>42</v>
      </c>
      <c r="B4314" s="28" t="s">
        <v>4379</v>
      </c>
      <c r="C4314" s="28" t="s">
        <v>441</v>
      </c>
      <c r="D4314" s="28">
        <v>4200101</v>
      </c>
      <c r="E4314" s="28" t="s">
        <v>4381</v>
      </c>
    </row>
    <row r="4315" spans="1:5" x14ac:dyDescent="0.35">
      <c r="A4315" s="28">
        <v>42</v>
      </c>
      <c r="B4315" s="28" t="s">
        <v>4379</v>
      </c>
      <c r="C4315" s="28" t="s">
        <v>441</v>
      </c>
      <c r="D4315" s="28">
        <v>4200200</v>
      </c>
      <c r="E4315" s="28" t="s">
        <v>4382</v>
      </c>
    </row>
    <row r="4316" spans="1:5" x14ac:dyDescent="0.35">
      <c r="A4316" s="28">
        <v>42</v>
      </c>
      <c r="B4316" s="28" t="s">
        <v>4379</v>
      </c>
      <c r="C4316" s="28" t="s">
        <v>441</v>
      </c>
      <c r="D4316" s="28">
        <v>4200309</v>
      </c>
      <c r="E4316" s="28" t="s">
        <v>4383</v>
      </c>
    </row>
    <row r="4317" spans="1:5" x14ac:dyDescent="0.35">
      <c r="A4317" s="28">
        <v>42</v>
      </c>
      <c r="B4317" s="28" t="s">
        <v>4379</v>
      </c>
      <c r="C4317" s="28" t="s">
        <v>441</v>
      </c>
      <c r="D4317" s="28">
        <v>4200408</v>
      </c>
      <c r="E4317" s="28" t="s">
        <v>4384</v>
      </c>
    </row>
    <row r="4318" spans="1:5" x14ac:dyDescent="0.35">
      <c r="A4318" s="28">
        <v>42</v>
      </c>
      <c r="B4318" s="28" t="s">
        <v>4379</v>
      </c>
      <c r="C4318" s="28" t="s">
        <v>441</v>
      </c>
      <c r="D4318" s="28">
        <v>4200507</v>
      </c>
      <c r="E4318" s="28" t="s">
        <v>4385</v>
      </c>
    </row>
    <row r="4319" spans="1:5" x14ac:dyDescent="0.35">
      <c r="A4319" s="28">
        <v>42</v>
      </c>
      <c r="B4319" s="28" t="s">
        <v>4379</v>
      </c>
      <c r="C4319" s="28" t="s">
        <v>441</v>
      </c>
      <c r="D4319" s="28">
        <v>4200556</v>
      </c>
      <c r="E4319" s="28" t="s">
        <v>4386</v>
      </c>
    </row>
    <row r="4320" spans="1:5" x14ac:dyDescent="0.35">
      <c r="A4320" s="28">
        <v>42</v>
      </c>
      <c r="B4320" s="28" t="s">
        <v>4379</v>
      </c>
      <c r="C4320" s="28" t="s">
        <v>441</v>
      </c>
      <c r="D4320" s="28">
        <v>4200606</v>
      </c>
      <c r="E4320" s="28" t="s">
        <v>4387</v>
      </c>
    </row>
    <row r="4321" spans="1:5" x14ac:dyDescent="0.35">
      <c r="A4321" s="28">
        <v>42</v>
      </c>
      <c r="B4321" s="28" t="s">
        <v>4379</v>
      </c>
      <c r="C4321" s="28" t="s">
        <v>441</v>
      </c>
      <c r="D4321" s="28">
        <v>4200705</v>
      </c>
      <c r="E4321" s="28" t="s">
        <v>4388</v>
      </c>
    </row>
    <row r="4322" spans="1:5" x14ac:dyDescent="0.35">
      <c r="A4322" s="28">
        <v>42</v>
      </c>
      <c r="B4322" s="28" t="s">
        <v>4379</v>
      </c>
      <c r="C4322" s="28" t="s">
        <v>441</v>
      </c>
      <c r="D4322" s="28">
        <v>4200754</v>
      </c>
      <c r="E4322" s="28" t="s">
        <v>4389</v>
      </c>
    </row>
    <row r="4323" spans="1:5" x14ac:dyDescent="0.35">
      <c r="A4323" s="28">
        <v>42</v>
      </c>
      <c r="B4323" s="28" t="s">
        <v>4379</v>
      </c>
      <c r="C4323" s="28" t="s">
        <v>441</v>
      </c>
      <c r="D4323" s="28">
        <v>4200804</v>
      </c>
      <c r="E4323" s="28" t="s">
        <v>3240</v>
      </c>
    </row>
    <row r="4324" spans="1:5" x14ac:dyDescent="0.35">
      <c r="A4324" s="28">
        <v>42</v>
      </c>
      <c r="B4324" s="28" t="s">
        <v>4379</v>
      </c>
      <c r="C4324" s="28" t="s">
        <v>441</v>
      </c>
      <c r="D4324" s="28">
        <v>4200903</v>
      </c>
      <c r="E4324" s="28" t="s">
        <v>4390</v>
      </c>
    </row>
    <row r="4325" spans="1:5" x14ac:dyDescent="0.35">
      <c r="A4325" s="28">
        <v>42</v>
      </c>
      <c r="B4325" s="28" t="s">
        <v>4379</v>
      </c>
      <c r="C4325" s="28" t="s">
        <v>441</v>
      </c>
      <c r="D4325" s="28">
        <v>4201000</v>
      </c>
      <c r="E4325" s="28" t="s">
        <v>4391</v>
      </c>
    </row>
    <row r="4326" spans="1:5" x14ac:dyDescent="0.35">
      <c r="A4326" s="28">
        <v>42</v>
      </c>
      <c r="B4326" s="28" t="s">
        <v>4379</v>
      </c>
      <c r="C4326" s="28" t="s">
        <v>441</v>
      </c>
      <c r="D4326" s="28">
        <v>4201109</v>
      </c>
      <c r="E4326" s="28" t="s">
        <v>4392</v>
      </c>
    </row>
    <row r="4327" spans="1:5" x14ac:dyDescent="0.35">
      <c r="A4327" s="28">
        <v>42</v>
      </c>
      <c r="B4327" s="28" t="s">
        <v>4379</v>
      </c>
      <c r="C4327" s="28" t="s">
        <v>441</v>
      </c>
      <c r="D4327" s="28">
        <v>4201208</v>
      </c>
      <c r="E4327" s="28" t="s">
        <v>2430</v>
      </c>
    </row>
    <row r="4328" spans="1:5" x14ac:dyDescent="0.35">
      <c r="A4328" s="28">
        <v>42</v>
      </c>
      <c r="B4328" s="28" t="s">
        <v>4379</v>
      </c>
      <c r="C4328" s="28" t="s">
        <v>441</v>
      </c>
      <c r="D4328" s="28">
        <v>4201257</v>
      </c>
      <c r="E4328" s="28" t="s">
        <v>4393</v>
      </c>
    </row>
    <row r="4329" spans="1:5" x14ac:dyDescent="0.35">
      <c r="A4329" s="28">
        <v>42</v>
      </c>
      <c r="B4329" s="28" t="s">
        <v>4379</v>
      </c>
      <c r="C4329" s="28" t="s">
        <v>441</v>
      </c>
      <c r="D4329" s="28">
        <v>4201273</v>
      </c>
      <c r="E4329" s="28" t="s">
        <v>4394</v>
      </c>
    </row>
    <row r="4330" spans="1:5" x14ac:dyDescent="0.35">
      <c r="A4330" s="28">
        <v>42</v>
      </c>
      <c r="B4330" s="28" t="s">
        <v>4379</v>
      </c>
      <c r="C4330" s="28" t="s">
        <v>441</v>
      </c>
      <c r="D4330" s="28">
        <v>4201307</v>
      </c>
      <c r="E4330" s="28" t="s">
        <v>4395</v>
      </c>
    </row>
    <row r="4331" spans="1:5" x14ac:dyDescent="0.35">
      <c r="A4331" s="28">
        <v>42</v>
      </c>
      <c r="B4331" s="28" t="s">
        <v>4379</v>
      </c>
      <c r="C4331" s="28" t="s">
        <v>441</v>
      </c>
      <c r="D4331" s="28">
        <v>4201406</v>
      </c>
      <c r="E4331" s="28" t="s">
        <v>4396</v>
      </c>
    </row>
    <row r="4332" spans="1:5" x14ac:dyDescent="0.35">
      <c r="A4332" s="28">
        <v>42</v>
      </c>
      <c r="B4332" s="28" t="s">
        <v>4379</v>
      </c>
      <c r="C4332" s="28" t="s">
        <v>441</v>
      </c>
      <c r="D4332" s="28">
        <v>4201505</v>
      </c>
      <c r="E4332" s="28" t="s">
        <v>4397</v>
      </c>
    </row>
    <row r="4333" spans="1:5" x14ac:dyDescent="0.35">
      <c r="A4333" s="28">
        <v>42</v>
      </c>
      <c r="B4333" s="28" t="s">
        <v>4379</v>
      </c>
      <c r="C4333" s="28" t="s">
        <v>441</v>
      </c>
      <c r="D4333" s="28">
        <v>4201604</v>
      </c>
      <c r="E4333" s="28" t="s">
        <v>4398</v>
      </c>
    </row>
    <row r="4334" spans="1:5" x14ac:dyDescent="0.35">
      <c r="A4334" s="28">
        <v>42</v>
      </c>
      <c r="B4334" s="28" t="s">
        <v>4379</v>
      </c>
      <c r="C4334" s="28" t="s">
        <v>441</v>
      </c>
      <c r="D4334" s="28">
        <v>4201653</v>
      </c>
      <c r="E4334" s="28" t="s">
        <v>4399</v>
      </c>
    </row>
    <row r="4335" spans="1:5" x14ac:dyDescent="0.35">
      <c r="A4335" s="28">
        <v>42</v>
      </c>
      <c r="B4335" s="28" t="s">
        <v>4379</v>
      </c>
      <c r="C4335" s="28" t="s">
        <v>441</v>
      </c>
      <c r="D4335" s="28">
        <v>4201703</v>
      </c>
      <c r="E4335" s="28" t="s">
        <v>4400</v>
      </c>
    </row>
    <row r="4336" spans="1:5" x14ac:dyDescent="0.35">
      <c r="A4336" s="28">
        <v>42</v>
      </c>
      <c r="B4336" s="28" t="s">
        <v>4379</v>
      </c>
      <c r="C4336" s="28" t="s">
        <v>441</v>
      </c>
      <c r="D4336" s="28">
        <v>4201802</v>
      </c>
      <c r="E4336" s="28" t="s">
        <v>4401</v>
      </c>
    </row>
    <row r="4337" spans="1:5" x14ac:dyDescent="0.35">
      <c r="A4337" s="28">
        <v>42</v>
      </c>
      <c r="B4337" s="28" t="s">
        <v>4379</v>
      </c>
      <c r="C4337" s="28" t="s">
        <v>441</v>
      </c>
      <c r="D4337" s="28">
        <v>4201901</v>
      </c>
      <c r="E4337" s="28" t="s">
        <v>1145</v>
      </c>
    </row>
    <row r="4338" spans="1:5" x14ac:dyDescent="0.35">
      <c r="A4338" s="28">
        <v>42</v>
      </c>
      <c r="B4338" s="28" t="s">
        <v>4379</v>
      </c>
      <c r="C4338" s="28" t="s">
        <v>441</v>
      </c>
      <c r="D4338" s="28">
        <v>4201950</v>
      </c>
      <c r="E4338" s="28" t="s">
        <v>4402</v>
      </c>
    </row>
    <row r="4339" spans="1:5" x14ac:dyDescent="0.35">
      <c r="A4339" s="28">
        <v>42</v>
      </c>
      <c r="B4339" s="28" t="s">
        <v>4379</v>
      </c>
      <c r="C4339" s="28" t="s">
        <v>441</v>
      </c>
      <c r="D4339" s="28">
        <v>4202008</v>
      </c>
      <c r="E4339" s="28" t="s">
        <v>4403</v>
      </c>
    </row>
    <row r="4340" spans="1:5" x14ac:dyDescent="0.35">
      <c r="A4340" s="28">
        <v>42</v>
      </c>
      <c r="B4340" s="28" t="s">
        <v>4379</v>
      </c>
      <c r="C4340" s="28" t="s">
        <v>441</v>
      </c>
      <c r="D4340" s="28">
        <v>4202057</v>
      </c>
      <c r="E4340" s="28" t="s">
        <v>4404</v>
      </c>
    </row>
    <row r="4341" spans="1:5" x14ac:dyDescent="0.35">
      <c r="A4341" s="28">
        <v>42</v>
      </c>
      <c r="B4341" s="28" t="s">
        <v>4379</v>
      </c>
      <c r="C4341" s="28" t="s">
        <v>441</v>
      </c>
      <c r="D4341" s="28">
        <v>4202073</v>
      </c>
      <c r="E4341" s="28" t="s">
        <v>4405</v>
      </c>
    </row>
    <row r="4342" spans="1:5" x14ac:dyDescent="0.35">
      <c r="A4342" s="28">
        <v>42</v>
      </c>
      <c r="B4342" s="28" t="s">
        <v>4379</v>
      </c>
      <c r="C4342" s="28" t="s">
        <v>441</v>
      </c>
      <c r="D4342" s="28">
        <v>4202081</v>
      </c>
      <c r="E4342" s="28" t="s">
        <v>4406</v>
      </c>
    </row>
    <row r="4343" spans="1:5" x14ac:dyDescent="0.35">
      <c r="A4343" s="28">
        <v>42</v>
      </c>
      <c r="B4343" s="28" t="s">
        <v>4379</v>
      </c>
      <c r="C4343" s="28" t="s">
        <v>441</v>
      </c>
      <c r="D4343" s="28">
        <v>4202099</v>
      </c>
      <c r="E4343" s="28" t="s">
        <v>3452</v>
      </c>
    </row>
    <row r="4344" spans="1:5" x14ac:dyDescent="0.35">
      <c r="A4344" s="28">
        <v>42</v>
      </c>
      <c r="B4344" s="28" t="s">
        <v>4379</v>
      </c>
      <c r="C4344" s="28" t="s">
        <v>441</v>
      </c>
      <c r="D4344" s="28">
        <v>4202107</v>
      </c>
      <c r="E4344" s="28" t="s">
        <v>4407</v>
      </c>
    </row>
    <row r="4345" spans="1:5" x14ac:dyDescent="0.35">
      <c r="A4345" s="28">
        <v>42</v>
      </c>
      <c r="B4345" s="28" t="s">
        <v>4379</v>
      </c>
      <c r="C4345" s="28" t="s">
        <v>441</v>
      </c>
      <c r="D4345" s="28">
        <v>4202131</v>
      </c>
      <c r="E4345" s="28" t="s">
        <v>4408</v>
      </c>
    </row>
    <row r="4346" spans="1:5" x14ac:dyDescent="0.35">
      <c r="A4346" s="28">
        <v>42</v>
      </c>
      <c r="B4346" s="28" t="s">
        <v>4379</v>
      </c>
      <c r="C4346" s="28" t="s">
        <v>441</v>
      </c>
      <c r="D4346" s="28">
        <v>4202156</v>
      </c>
      <c r="E4346" s="28" t="s">
        <v>2044</v>
      </c>
    </row>
    <row r="4347" spans="1:5" x14ac:dyDescent="0.35">
      <c r="A4347" s="28">
        <v>42</v>
      </c>
      <c r="B4347" s="28" t="s">
        <v>4379</v>
      </c>
      <c r="C4347" s="28" t="s">
        <v>441</v>
      </c>
      <c r="D4347" s="28">
        <v>4202206</v>
      </c>
      <c r="E4347" s="28" t="s">
        <v>4409</v>
      </c>
    </row>
    <row r="4348" spans="1:5" x14ac:dyDescent="0.35">
      <c r="A4348" s="28">
        <v>42</v>
      </c>
      <c r="B4348" s="28" t="s">
        <v>4379</v>
      </c>
      <c r="C4348" s="28" t="s">
        <v>441</v>
      </c>
      <c r="D4348" s="28">
        <v>4202305</v>
      </c>
      <c r="E4348" s="28" t="s">
        <v>4410</v>
      </c>
    </row>
    <row r="4349" spans="1:5" x14ac:dyDescent="0.35">
      <c r="A4349" s="28">
        <v>42</v>
      </c>
      <c r="B4349" s="28" t="s">
        <v>4379</v>
      </c>
      <c r="C4349" s="28" t="s">
        <v>441</v>
      </c>
      <c r="D4349" s="28">
        <v>4202404</v>
      </c>
      <c r="E4349" s="28" t="s">
        <v>4411</v>
      </c>
    </row>
    <row r="4350" spans="1:5" x14ac:dyDescent="0.35">
      <c r="A4350" s="28">
        <v>42</v>
      </c>
      <c r="B4350" s="28" t="s">
        <v>4379</v>
      </c>
      <c r="C4350" s="28" t="s">
        <v>441</v>
      </c>
      <c r="D4350" s="28">
        <v>4202438</v>
      </c>
      <c r="E4350" s="28" t="s">
        <v>4412</v>
      </c>
    </row>
    <row r="4351" spans="1:5" x14ac:dyDescent="0.35">
      <c r="A4351" s="28">
        <v>42</v>
      </c>
      <c r="B4351" s="28" t="s">
        <v>4379</v>
      </c>
      <c r="C4351" s="28" t="s">
        <v>441</v>
      </c>
      <c r="D4351" s="28">
        <v>4202453</v>
      </c>
      <c r="E4351" s="28" t="s">
        <v>4413</v>
      </c>
    </row>
    <row r="4352" spans="1:5" x14ac:dyDescent="0.35">
      <c r="A4352" s="28">
        <v>42</v>
      </c>
      <c r="B4352" s="28" t="s">
        <v>4379</v>
      </c>
      <c r="C4352" s="28" t="s">
        <v>441</v>
      </c>
      <c r="D4352" s="28">
        <v>4202503</v>
      </c>
      <c r="E4352" s="28" t="s">
        <v>4414</v>
      </c>
    </row>
    <row r="4353" spans="1:5" x14ac:dyDescent="0.35">
      <c r="A4353" s="28">
        <v>42</v>
      </c>
      <c r="B4353" s="28" t="s">
        <v>4379</v>
      </c>
      <c r="C4353" s="28" t="s">
        <v>441</v>
      </c>
      <c r="D4353" s="28">
        <v>4202537</v>
      </c>
      <c r="E4353" s="28" t="s">
        <v>200</v>
      </c>
    </row>
    <row r="4354" spans="1:5" x14ac:dyDescent="0.35">
      <c r="A4354" s="28">
        <v>42</v>
      </c>
      <c r="B4354" s="28" t="s">
        <v>4379</v>
      </c>
      <c r="C4354" s="28" t="s">
        <v>441</v>
      </c>
      <c r="D4354" s="28">
        <v>4202578</v>
      </c>
      <c r="E4354" s="28" t="s">
        <v>4415</v>
      </c>
    </row>
    <row r="4355" spans="1:5" x14ac:dyDescent="0.35">
      <c r="A4355" s="28">
        <v>42</v>
      </c>
      <c r="B4355" s="28" t="s">
        <v>4379</v>
      </c>
      <c r="C4355" s="28" t="s">
        <v>441</v>
      </c>
      <c r="D4355" s="28">
        <v>4202602</v>
      </c>
      <c r="E4355" s="28" t="s">
        <v>4416</v>
      </c>
    </row>
    <row r="4356" spans="1:5" x14ac:dyDescent="0.35">
      <c r="A4356" s="28">
        <v>42</v>
      </c>
      <c r="B4356" s="28" t="s">
        <v>4379</v>
      </c>
      <c r="C4356" s="28" t="s">
        <v>441</v>
      </c>
      <c r="D4356" s="28">
        <v>4202701</v>
      </c>
      <c r="E4356" s="28" t="s">
        <v>4417</v>
      </c>
    </row>
    <row r="4357" spans="1:5" x14ac:dyDescent="0.35">
      <c r="A4357" s="28">
        <v>42</v>
      </c>
      <c r="B4357" s="28" t="s">
        <v>4379</v>
      </c>
      <c r="C4357" s="28" t="s">
        <v>441</v>
      </c>
      <c r="D4357" s="28">
        <v>4202800</v>
      </c>
      <c r="E4357" s="28" t="s">
        <v>4418</v>
      </c>
    </row>
    <row r="4358" spans="1:5" x14ac:dyDescent="0.35">
      <c r="A4358" s="28">
        <v>42</v>
      </c>
      <c r="B4358" s="28" t="s">
        <v>4379</v>
      </c>
      <c r="C4358" s="28" t="s">
        <v>441</v>
      </c>
      <c r="D4358" s="28">
        <v>4202859</v>
      </c>
      <c r="E4358" s="28" t="s">
        <v>4419</v>
      </c>
    </row>
    <row r="4359" spans="1:5" x14ac:dyDescent="0.35">
      <c r="A4359" s="28">
        <v>42</v>
      </c>
      <c r="B4359" s="28" t="s">
        <v>4379</v>
      </c>
      <c r="C4359" s="28" t="s">
        <v>441</v>
      </c>
      <c r="D4359" s="28">
        <v>4202875</v>
      </c>
      <c r="E4359" s="28" t="s">
        <v>4420</v>
      </c>
    </row>
    <row r="4360" spans="1:5" x14ac:dyDescent="0.35">
      <c r="A4360" s="28">
        <v>42</v>
      </c>
      <c r="B4360" s="28" t="s">
        <v>4379</v>
      </c>
      <c r="C4360" s="28" t="s">
        <v>441</v>
      </c>
      <c r="D4360" s="28">
        <v>4202909</v>
      </c>
      <c r="E4360" s="28" t="s">
        <v>4421</v>
      </c>
    </row>
    <row r="4361" spans="1:5" x14ac:dyDescent="0.35">
      <c r="A4361" s="28">
        <v>42</v>
      </c>
      <c r="B4361" s="28" t="s">
        <v>4379</v>
      </c>
      <c r="C4361" s="28" t="s">
        <v>441</v>
      </c>
      <c r="D4361" s="28">
        <v>4203006</v>
      </c>
      <c r="E4361" s="28" t="s">
        <v>4422</v>
      </c>
    </row>
    <row r="4362" spans="1:5" x14ac:dyDescent="0.35">
      <c r="A4362" s="28">
        <v>42</v>
      </c>
      <c r="B4362" s="28" t="s">
        <v>4379</v>
      </c>
      <c r="C4362" s="28" t="s">
        <v>441</v>
      </c>
      <c r="D4362" s="28">
        <v>4203105</v>
      </c>
      <c r="E4362" s="28" t="s">
        <v>4423</v>
      </c>
    </row>
    <row r="4363" spans="1:5" x14ac:dyDescent="0.35">
      <c r="A4363" s="28">
        <v>42</v>
      </c>
      <c r="B4363" s="28" t="s">
        <v>4379</v>
      </c>
      <c r="C4363" s="28" t="s">
        <v>441</v>
      </c>
      <c r="D4363" s="28">
        <v>4203154</v>
      </c>
      <c r="E4363" s="28" t="s">
        <v>4424</v>
      </c>
    </row>
    <row r="4364" spans="1:5" x14ac:dyDescent="0.35">
      <c r="A4364" s="28">
        <v>42</v>
      </c>
      <c r="B4364" s="28" t="s">
        <v>4379</v>
      </c>
      <c r="C4364" s="28" t="s">
        <v>441</v>
      </c>
      <c r="D4364" s="28">
        <v>4203204</v>
      </c>
      <c r="E4364" s="28" t="s">
        <v>4425</v>
      </c>
    </row>
    <row r="4365" spans="1:5" x14ac:dyDescent="0.35">
      <c r="A4365" s="28">
        <v>42</v>
      </c>
      <c r="B4365" s="28" t="s">
        <v>4379</v>
      </c>
      <c r="C4365" s="28" t="s">
        <v>441</v>
      </c>
      <c r="D4365" s="28">
        <v>4203253</v>
      </c>
      <c r="E4365" s="28" t="s">
        <v>4426</v>
      </c>
    </row>
    <row r="4366" spans="1:5" x14ac:dyDescent="0.35">
      <c r="A4366" s="28">
        <v>42</v>
      </c>
      <c r="B4366" s="28" t="s">
        <v>4379</v>
      </c>
      <c r="C4366" s="28" t="s">
        <v>441</v>
      </c>
      <c r="D4366" s="28">
        <v>4203303</v>
      </c>
      <c r="E4366" s="28" t="s">
        <v>1850</v>
      </c>
    </row>
    <row r="4367" spans="1:5" x14ac:dyDescent="0.35">
      <c r="A4367" s="28">
        <v>42</v>
      </c>
      <c r="B4367" s="28" t="s">
        <v>4379</v>
      </c>
      <c r="C4367" s="28" t="s">
        <v>441</v>
      </c>
      <c r="D4367" s="28">
        <v>4203402</v>
      </c>
      <c r="E4367" s="28" t="s">
        <v>4427</v>
      </c>
    </row>
    <row r="4368" spans="1:5" x14ac:dyDescent="0.35">
      <c r="A4368" s="28">
        <v>42</v>
      </c>
      <c r="B4368" s="28" t="s">
        <v>4379</v>
      </c>
      <c r="C4368" s="28" t="s">
        <v>441</v>
      </c>
      <c r="D4368" s="28">
        <v>4203501</v>
      </c>
      <c r="E4368" s="28" t="s">
        <v>4428</v>
      </c>
    </row>
    <row r="4369" spans="1:5" x14ac:dyDescent="0.35">
      <c r="A4369" s="28">
        <v>42</v>
      </c>
      <c r="B4369" s="28" t="s">
        <v>4379</v>
      </c>
      <c r="C4369" s="28" t="s">
        <v>441</v>
      </c>
      <c r="D4369" s="28">
        <v>4203600</v>
      </c>
      <c r="E4369" s="28" t="s">
        <v>4429</v>
      </c>
    </row>
    <row r="4370" spans="1:5" x14ac:dyDescent="0.35">
      <c r="A4370" s="28">
        <v>42</v>
      </c>
      <c r="B4370" s="28" t="s">
        <v>4379</v>
      </c>
      <c r="C4370" s="28" t="s">
        <v>441</v>
      </c>
      <c r="D4370" s="28">
        <v>4203709</v>
      </c>
      <c r="E4370" s="28" t="s">
        <v>4430</v>
      </c>
    </row>
    <row r="4371" spans="1:5" x14ac:dyDescent="0.35">
      <c r="A4371" s="28">
        <v>42</v>
      </c>
      <c r="B4371" s="28" t="s">
        <v>4379</v>
      </c>
      <c r="C4371" s="28" t="s">
        <v>441</v>
      </c>
      <c r="D4371" s="28">
        <v>4203808</v>
      </c>
      <c r="E4371" s="28" t="s">
        <v>4431</v>
      </c>
    </row>
    <row r="4372" spans="1:5" x14ac:dyDescent="0.35">
      <c r="A4372" s="28">
        <v>42</v>
      </c>
      <c r="B4372" s="28" t="s">
        <v>4379</v>
      </c>
      <c r="C4372" s="28" t="s">
        <v>441</v>
      </c>
      <c r="D4372" s="28">
        <v>4203907</v>
      </c>
      <c r="E4372" s="28" t="s">
        <v>4432</v>
      </c>
    </row>
    <row r="4373" spans="1:5" x14ac:dyDescent="0.35">
      <c r="A4373" s="28">
        <v>42</v>
      </c>
      <c r="B4373" s="28" t="s">
        <v>4379</v>
      </c>
      <c r="C4373" s="28" t="s">
        <v>441</v>
      </c>
      <c r="D4373" s="28">
        <v>4203956</v>
      </c>
      <c r="E4373" s="28" t="s">
        <v>4433</v>
      </c>
    </row>
    <row r="4374" spans="1:5" x14ac:dyDescent="0.35">
      <c r="A4374" s="28">
        <v>42</v>
      </c>
      <c r="B4374" s="28" t="s">
        <v>4379</v>
      </c>
      <c r="C4374" s="28" t="s">
        <v>441</v>
      </c>
      <c r="D4374" s="28">
        <v>4204004</v>
      </c>
      <c r="E4374" s="28" t="s">
        <v>4078</v>
      </c>
    </row>
    <row r="4375" spans="1:5" x14ac:dyDescent="0.35">
      <c r="A4375" s="28">
        <v>42</v>
      </c>
      <c r="B4375" s="28" t="s">
        <v>4379</v>
      </c>
      <c r="C4375" s="28" t="s">
        <v>441</v>
      </c>
      <c r="D4375" s="28">
        <v>4204103</v>
      </c>
      <c r="E4375" s="28" t="s">
        <v>4434</v>
      </c>
    </row>
    <row r="4376" spans="1:5" x14ac:dyDescent="0.35">
      <c r="A4376" s="28">
        <v>42</v>
      </c>
      <c r="B4376" s="28" t="s">
        <v>4379</v>
      </c>
      <c r="C4376" s="28" t="s">
        <v>441</v>
      </c>
      <c r="D4376" s="28">
        <v>4204152</v>
      </c>
      <c r="E4376" s="28" t="s">
        <v>4435</v>
      </c>
    </row>
    <row r="4377" spans="1:5" x14ac:dyDescent="0.35">
      <c r="A4377" s="28">
        <v>42</v>
      </c>
      <c r="B4377" s="28" t="s">
        <v>4379</v>
      </c>
      <c r="C4377" s="28" t="s">
        <v>441</v>
      </c>
      <c r="D4377" s="28">
        <v>4204178</v>
      </c>
      <c r="E4377" s="28" t="s">
        <v>4436</v>
      </c>
    </row>
    <row r="4378" spans="1:5" x14ac:dyDescent="0.35">
      <c r="A4378" s="28">
        <v>42</v>
      </c>
      <c r="B4378" s="28" t="s">
        <v>4379</v>
      </c>
      <c r="C4378" s="28" t="s">
        <v>441</v>
      </c>
      <c r="D4378" s="28">
        <v>4204194</v>
      </c>
      <c r="E4378" s="28" t="s">
        <v>4437</v>
      </c>
    </row>
    <row r="4379" spans="1:5" x14ac:dyDescent="0.35">
      <c r="A4379" s="28">
        <v>42</v>
      </c>
      <c r="B4379" s="28" t="s">
        <v>4379</v>
      </c>
      <c r="C4379" s="28" t="s">
        <v>441</v>
      </c>
      <c r="D4379" s="28">
        <v>4204202</v>
      </c>
      <c r="E4379" s="28" t="s">
        <v>4438</v>
      </c>
    </row>
    <row r="4380" spans="1:5" x14ac:dyDescent="0.35">
      <c r="A4380" s="28">
        <v>42</v>
      </c>
      <c r="B4380" s="28" t="s">
        <v>4379</v>
      </c>
      <c r="C4380" s="28" t="s">
        <v>441</v>
      </c>
      <c r="D4380" s="28">
        <v>4204251</v>
      </c>
      <c r="E4380" s="28" t="s">
        <v>4439</v>
      </c>
    </row>
    <row r="4381" spans="1:5" x14ac:dyDescent="0.35">
      <c r="A4381" s="28">
        <v>42</v>
      </c>
      <c r="B4381" s="28" t="s">
        <v>4379</v>
      </c>
      <c r="C4381" s="28" t="s">
        <v>441</v>
      </c>
      <c r="D4381" s="28">
        <v>4204301</v>
      </c>
      <c r="E4381" s="28" t="s">
        <v>4440</v>
      </c>
    </row>
    <row r="4382" spans="1:5" x14ac:dyDescent="0.35">
      <c r="A4382" s="28">
        <v>42</v>
      </c>
      <c r="B4382" s="28" t="s">
        <v>4379</v>
      </c>
      <c r="C4382" s="28" t="s">
        <v>441</v>
      </c>
      <c r="D4382" s="28">
        <v>4204350</v>
      </c>
      <c r="E4382" s="28" t="s">
        <v>4441</v>
      </c>
    </row>
    <row r="4383" spans="1:5" x14ac:dyDescent="0.35">
      <c r="A4383" s="28">
        <v>42</v>
      </c>
      <c r="B4383" s="28" t="s">
        <v>4379</v>
      </c>
      <c r="C4383" s="28" t="s">
        <v>441</v>
      </c>
      <c r="D4383" s="28">
        <v>4204400</v>
      </c>
      <c r="E4383" s="28" t="s">
        <v>4442</v>
      </c>
    </row>
    <row r="4384" spans="1:5" x14ac:dyDescent="0.35">
      <c r="A4384" s="28">
        <v>42</v>
      </c>
      <c r="B4384" s="28" t="s">
        <v>4379</v>
      </c>
      <c r="C4384" s="28" t="s">
        <v>441</v>
      </c>
      <c r="D4384" s="28">
        <v>4204459</v>
      </c>
      <c r="E4384" s="28" t="s">
        <v>4443</v>
      </c>
    </row>
    <row r="4385" spans="1:5" x14ac:dyDescent="0.35">
      <c r="A4385" s="28">
        <v>42</v>
      </c>
      <c r="B4385" s="28" t="s">
        <v>4379</v>
      </c>
      <c r="C4385" s="28" t="s">
        <v>441</v>
      </c>
      <c r="D4385" s="28">
        <v>4204509</v>
      </c>
      <c r="E4385" s="28" t="s">
        <v>4444</v>
      </c>
    </row>
    <row r="4386" spans="1:5" x14ac:dyDescent="0.35">
      <c r="A4386" s="28">
        <v>42</v>
      </c>
      <c r="B4386" s="28" t="s">
        <v>4379</v>
      </c>
      <c r="C4386" s="28" t="s">
        <v>441</v>
      </c>
      <c r="D4386" s="28">
        <v>4204558</v>
      </c>
      <c r="E4386" s="28" t="s">
        <v>4445</v>
      </c>
    </row>
    <row r="4387" spans="1:5" x14ac:dyDescent="0.35">
      <c r="A4387" s="28">
        <v>42</v>
      </c>
      <c r="B4387" s="28" t="s">
        <v>4379</v>
      </c>
      <c r="C4387" s="28" t="s">
        <v>441</v>
      </c>
      <c r="D4387" s="28">
        <v>4204608</v>
      </c>
      <c r="E4387" s="28" t="s">
        <v>4446</v>
      </c>
    </row>
    <row r="4388" spans="1:5" x14ac:dyDescent="0.35">
      <c r="A4388" s="28">
        <v>42</v>
      </c>
      <c r="B4388" s="28" t="s">
        <v>4379</v>
      </c>
      <c r="C4388" s="28" t="s">
        <v>441</v>
      </c>
      <c r="D4388" s="28">
        <v>4204707</v>
      </c>
      <c r="E4388" s="28" t="s">
        <v>4447</v>
      </c>
    </row>
    <row r="4389" spans="1:5" x14ac:dyDescent="0.35">
      <c r="A4389" s="28">
        <v>42</v>
      </c>
      <c r="B4389" s="28" t="s">
        <v>4379</v>
      </c>
      <c r="C4389" s="28" t="s">
        <v>441</v>
      </c>
      <c r="D4389" s="28">
        <v>4204756</v>
      </c>
      <c r="E4389" s="28" t="s">
        <v>4448</v>
      </c>
    </row>
    <row r="4390" spans="1:5" x14ac:dyDescent="0.35">
      <c r="A4390" s="28">
        <v>42</v>
      </c>
      <c r="B4390" s="28" t="s">
        <v>4379</v>
      </c>
      <c r="C4390" s="28" t="s">
        <v>441</v>
      </c>
      <c r="D4390" s="28">
        <v>4204806</v>
      </c>
      <c r="E4390" s="28" t="s">
        <v>4449</v>
      </c>
    </row>
    <row r="4391" spans="1:5" x14ac:dyDescent="0.35">
      <c r="A4391" s="28">
        <v>42</v>
      </c>
      <c r="B4391" s="28" t="s">
        <v>4379</v>
      </c>
      <c r="C4391" s="28" t="s">
        <v>441</v>
      </c>
      <c r="D4391" s="28">
        <v>4204905</v>
      </c>
      <c r="E4391" s="28" t="s">
        <v>4450</v>
      </c>
    </row>
    <row r="4392" spans="1:5" x14ac:dyDescent="0.35">
      <c r="A4392" s="28">
        <v>42</v>
      </c>
      <c r="B4392" s="28" t="s">
        <v>4379</v>
      </c>
      <c r="C4392" s="28" t="s">
        <v>441</v>
      </c>
      <c r="D4392" s="28">
        <v>4205001</v>
      </c>
      <c r="E4392" s="28" t="s">
        <v>4451</v>
      </c>
    </row>
    <row r="4393" spans="1:5" x14ac:dyDescent="0.35">
      <c r="A4393" s="28">
        <v>42</v>
      </c>
      <c r="B4393" s="28" t="s">
        <v>4379</v>
      </c>
      <c r="C4393" s="28" t="s">
        <v>441</v>
      </c>
      <c r="D4393" s="28">
        <v>4205100</v>
      </c>
      <c r="E4393" s="28" t="s">
        <v>4452</v>
      </c>
    </row>
    <row r="4394" spans="1:5" x14ac:dyDescent="0.35">
      <c r="A4394" s="28">
        <v>42</v>
      </c>
      <c r="B4394" s="28" t="s">
        <v>4379</v>
      </c>
      <c r="C4394" s="28" t="s">
        <v>441</v>
      </c>
      <c r="D4394" s="28">
        <v>4205159</v>
      </c>
      <c r="E4394" s="28" t="s">
        <v>4453</v>
      </c>
    </row>
    <row r="4395" spans="1:5" x14ac:dyDescent="0.35">
      <c r="A4395" s="28">
        <v>42</v>
      </c>
      <c r="B4395" s="28" t="s">
        <v>4379</v>
      </c>
      <c r="C4395" s="28" t="s">
        <v>441</v>
      </c>
      <c r="D4395" s="28">
        <v>4205175</v>
      </c>
      <c r="E4395" s="28" t="s">
        <v>2124</v>
      </c>
    </row>
    <row r="4396" spans="1:5" x14ac:dyDescent="0.35">
      <c r="A4396" s="28">
        <v>42</v>
      </c>
      <c r="B4396" s="28" t="s">
        <v>4379</v>
      </c>
      <c r="C4396" s="28" t="s">
        <v>441</v>
      </c>
      <c r="D4396" s="28">
        <v>4205191</v>
      </c>
      <c r="E4396" s="28" t="s">
        <v>4454</v>
      </c>
    </row>
    <row r="4397" spans="1:5" x14ac:dyDescent="0.35">
      <c r="A4397" s="28">
        <v>42</v>
      </c>
      <c r="B4397" s="28" t="s">
        <v>4379</v>
      </c>
      <c r="C4397" s="28" t="s">
        <v>441</v>
      </c>
      <c r="D4397" s="28">
        <v>4205209</v>
      </c>
      <c r="E4397" s="28" t="s">
        <v>4455</v>
      </c>
    </row>
    <row r="4398" spans="1:5" x14ac:dyDescent="0.35">
      <c r="A4398" s="28">
        <v>42</v>
      </c>
      <c r="B4398" s="28" t="s">
        <v>4379</v>
      </c>
      <c r="C4398" s="28" t="s">
        <v>441</v>
      </c>
      <c r="D4398" s="28">
        <v>4205308</v>
      </c>
      <c r="E4398" s="28" t="s">
        <v>4456</v>
      </c>
    </row>
    <row r="4399" spans="1:5" x14ac:dyDescent="0.35">
      <c r="A4399" s="28">
        <v>42</v>
      </c>
      <c r="B4399" s="28" t="s">
        <v>4379</v>
      </c>
      <c r="C4399" s="28" t="s">
        <v>441</v>
      </c>
      <c r="D4399" s="28">
        <v>4205357</v>
      </c>
      <c r="E4399" s="28" t="s">
        <v>4457</v>
      </c>
    </row>
    <row r="4400" spans="1:5" x14ac:dyDescent="0.35">
      <c r="A4400" s="28">
        <v>42</v>
      </c>
      <c r="B4400" s="28" t="s">
        <v>4379</v>
      </c>
      <c r="C4400" s="28" t="s">
        <v>441</v>
      </c>
      <c r="D4400" s="28">
        <v>4205407</v>
      </c>
      <c r="E4400" s="28" t="s">
        <v>4458</v>
      </c>
    </row>
    <row r="4401" spans="1:5" x14ac:dyDescent="0.35">
      <c r="A4401" s="28">
        <v>42</v>
      </c>
      <c r="B4401" s="28" t="s">
        <v>4379</v>
      </c>
      <c r="C4401" s="28" t="s">
        <v>441</v>
      </c>
      <c r="D4401" s="28">
        <v>4205431</v>
      </c>
      <c r="E4401" s="28" t="s">
        <v>4459</v>
      </c>
    </row>
    <row r="4402" spans="1:5" x14ac:dyDescent="0.35">
      <c r="A4402" s="28">
        <v>42</v>
      </c>
      <c r="B4402" s="28" t="s">
        <v>4379</v>
      </c>
      <c r="C4402" s="28" t="s">
        <v>441</v>
      </c>
      <c r="D4402" s="28">
        <v>4205456</v>
      </c>
      <c r="E4402" s="28" t="s">
        <v>4460</v>
      </c>
    </row>
    <row r="4403" spans="1:5" x14ac:dyDescent="0.35">
      <c r="A4403" s="28">
        <v>42</v>
      </c>
      <c r="B4403" s="28" t="s">
        <v>4379</v>
      </c>
      <c r="C4403" s="28" t="s">
        <v>441</v>
      </c>
      <c r="D4403" s="28">
        <v>4205506</v>
      </c>
      <c r="E4403" s="28" t="s">
        <v>4461</v>
      </c>
    </row>
    <row r="4404" spans="1:5" x14ac:dyDescent="0.35">
      <c r="A4404" s="28">
        <v>42</v>
      </c>
      <c r="B4404" s="28" t="s">
        <v>4379</v>
      </c>
      <c r="C4404" s="28" t="s">
        <v>441</v>
      </c>
      <c r="D4404" s="28">
        <v>4205555</v>
      </c>
      <c r="E4404" s="28" t="s">
        <v>4462</v>
      </c>
    </row>
    <row r="4405" spans="1:5" x14ac:dyDescent="0.35">
      <c r="A4405" s="28">
        <v>42</v>
      </c>
      <c r="B4405" s="28" t="s">
        <v>4379</v>
      </c>
      <c r="C4405" s="28" t="s">
        <v>441</v>
      </c>
      <c r="D4405" s="28">
        <v>4205605</v>
      </c>
      <c r="E4405" s="28" t="s">
        <v>4463</v>
      </c>
    </row>
    <row r="4406" spans="1:5" x14ac:dyDescent="0.35">
      <c r="A4406" s="28">
        <v>42</v>
      </c>
      <c r="B4406" s="28" t="s">
        <v>4379</v>
      </c>
      <c r="C4406" s="28" t="s">
        <v>441</v>
      </c>
      <c r="D4406" s="28">
        <v>4205704</v>
      </c>
      <c r="E4406" s="28" t="s">
        <v>4464</v>
      </c>
    </row>
    <row r="4407" spans="1:5" x14ac:dyDescent="0.35">
      <c r="A4407" s="28">
        <v>42</v>
      </c>
      <c r="B4407" s="28" t="s">
        <v>4379</v>
      </c>
      <c r="C4407" s="28" t="s">
        <v>441</v>
      </c>
      <c r="D4407" s="28">
        <v>4205803</v>
      </c>
      <c r="E4407" s="28" t="s">
        <v>4465</v>
      </c>
    </row>
    <row r="4408" spans="1:5" x14ac:dyDescent="0.35">
      <c r="A4408" s="28">
        <v>42</v>
      </c>
      <c r="B4408" s="28" t="s">
        <v>4379</v>
      </c>
      <c r="C4408" s="28" t="s">
        <v>441</v>
      </c>
      <c r="D4408" s="28">
        <v>4205902</v>
      </c>
      <c r="E4408" s="28" t="s">
        <v>4466</v>
      </c>
    </row>
    <row r="4409" spans="1:5" x14ac:dyDescent="0.35">
      <c r="A4409" s="28">
        <v>42</v>
      </c>
      <c r="B4409" s="28" t="s">
        <v>4379</v>
      </c>
      <c r="C4409" s="28" t="s">
        <v>441</v>
      </c>
      <c r="D4409" s="28">
        <v>4206009</v>
      </c>
      <c r="E4409" s="28" t="s">
        <v>4467</v>
      </c>
    </row>
    <row r="4410" spans="1:5" x14ac:dyDescent="0.35">
      <c r="A4410" s="28">
        <v>42</v>
      </c>
      <c r="B4410" s="28" t="s">
        <v>4379</v>
      </c>
      <c r="C4410" s="28" t="s">
        <v>441</v>
      </c>
      <c r="D4410" s="28">
        <v>4206108</v>
      </c>
      <c r="E4410" s="28" t="s">
        <v>4468</v>
      </c>
    </row>
    <row r="4411" spans="1:5" x14ac:dyDescent="0.35">
      <c r="A4411" s="28">
        <v>42</v>
      </c>
      <c r="B4411" s="28" t="s">
        <v>4379</v>
      </c>
      <c r="C4411" s="28" t="s">
        <v>441</v>
      </c>
      <c r="D4411" s="28">
        <v>4206207</v>
      </c>
      <c r="E4411" s="28" t="s">
        <v>4469</v>
      </c>
    </row>
    <row r="4412" spans="1:5" x14ac:dyDescent="0.35">
      <c r="A4412" s="28">
        <v>42</v>
      </c>
      <c r="B4412" s="28" t="s">
        <v>4379</v>
      </c>
      <c r="C4412" s="28" t="s">
        <v>441</v>
      </c>
      <c r="D4412" s="28">
        <v>4206306</v>
      </c>
      <c r="E4412" s="28" t="s">
        <v>4470</v>
      </c>
    </row>
    <row r="4413" spans="1:5" x14ac:dyDescent="0.35">
      <c r="A4413" s="28">
        <v>42</v>
      </c>
      <c r="B4413" s="28" t="s">
        <v>4379</v>
      </c>
      <c r="C4413" s="28" t="s">
        <v>441</v>
      </c>
      <c r="D4413" s="28">
        <v>4206405</v>
      </c>
      <c r="E4413" s="28" t="s">
        <v>2712</v>
      </c>
    </row>
    <row r="4414" spans="1:5" x14ac:dyDescent="0.35">
      <c r="A4414" s="28">
        <v>42</v>
      </c>
      <c r="B4414" s="28" t="s">
        <v>4379</v>
      </c>
      <c r="C4414" s="28" t="s">
        <v>441</v>
      </c>
      <c r="D4414" s="28">
        <v>4206504</v>
      </c>
      <c r="E4414" s="28" t="s">
        <v>4471</v>
      </c>
    </row>
    <row r="4415" spans="1:5" x14ac:dyDescent="0.35">
      <c r="A4415" s="28">
        <v>42</v>
      </c>
      <c r="B4415" s="28" t="s">
        <v>4379</v>
      </c>
      <c r="C4415" s="28" t="s">
        <v>441</v>
      </c>
      <c r="D4415" s="28">
        <v>4206603</v>
      </c>
      <c r="E4415" s="28" t="s">
        <v>4472</v>
      </c>
    </row>
    <row r="4416" spans="1:5" x14ac:dyDescent="0.35">
      <c r="A4416" s="28">
        <v>42</v>
      </c>
      <c r="B4416" s="28" t="s">
        <v>4379</v>
      </c>
      <c r="C4416" s="28" t="s">
        <v>441</v>
      </c>
      <c r="D4416" s="28">
        <v>4206652</v>
      </c>
      <c r="E4416" s="28" t="s">
        <v>4473</v>
      </c>
    </row>
    <row r="4417" spans="1:5" x14ac:dyDescent="0.35">
      <c r="A4417" s="28">
        <v>42</v>
      </c>
      <c r="B4417" s="28" t="s">
        <v>4379</v>
      </c>
      <c r="C4417" s="28" t="s">
        <v>441</v>
      </c>
      <c r="D4417" s="28">
        <v>4206702</v>
      </c>
      <c r="E4417" s="28" t="s">
        <v>4474</v>
      </c>
    </row>
    <row r="4418" spans="1:5" x14ac:dyDescent="0.35">
      <c r="A4418" s="28">
        <v>42</v>
      </c>
      <c r="B4418" s="28" t="s">
        <v>4379</v>
      </c>
      <c r="C4418" s="28" t="s">
        <v>441</v>
      </c>
      <c r="D4418" s="28">
        <v>4206751</v>
      </c>
      <c r="E4418" s="28" t="s">
        <v>4475</v>
      </c>
    </row>
    <row r="4419" spans="1:5" x14ac:dyDescent="0.35">
      <c r="A4419" s="28">
        <v>42</v>
      </c>
      <c r="B4419" s="28" t="s">
        <v>4379</v>
      </c>
      <c r="C4419" s="28" t="s">
        <v>441</v>
      </c>
      <c r="D4419" s="28">
        <v>4206801</v>
      </c>
      <c r="E4419" s="28" t="s">
        <v>4476</v>
      </c>
    </row>
    <row r="4420" spans="1:5" x14ac:dyDescent="0.35">
      <c r="A4420" s="28">
        <v>42</v>
      </c>
      <c r="B4420" s="28" t="s">
        <v>4379</v>
      </c>
      <c r="C4420" s="28" t="s">
        <v>441</v>
      </c>
      <c r="D4420" s="28">
        <v>4206900</v>
      </c>
      <c r="E4420" s="28" t="s">
        <v>4477</v>
      </c>
    </row>
    <row r="4421" spans="1:5" x14ac:dyDescent="0.35">
      <c r="A4421" s="28">
        <v>42</v>
      </c>
      <c r="B4421" s="28" t="s">
        <v>4379</v>
      </c>
      <c r="C4421" s="28" t="s">
        <v>441</v>
      </c>
      <c r="D4421" s="28">
        <v>4207007</v>
      </c>
      <c r="E4421" s="28" t="s">
        <v>4478</v>
      </c>
    </row>
    <row r="4422" spans="1:5" x14ac:dyDescent="0.35">
      <c r="A4422" s="28">
        <v>42</v>
      </c>
      <c r="B4422" s="28" t="s">
        <v>4379</v>
      </c>
      <c r="C4422" s="28" t="s">
        <v>441</v>
      </c>
      <c r="D4422" s="28">
        <v>4207106</v>
      </c>
      <c r="E4422" s="28" t="s">
        <v>4479</v>
      </c>
    </row>
    <row r="4423" spans="1:5" x14ac:dyDescent="0.35">
      <c r="A4423" s="28">
        <v>42</v>
      </c>
      <c r="B4423" s="28" t="s">
        <v>4379</v>
      </c>
      <c r="C4423" s="28" t="s">
        <v>441</v>
      </c>
      <c r="D4423" s="28">
        <v>4207205</v>
      </c>
      <c r="E4423" s="28" t="s">
        <v>4480</v>
      </c>
    </row>
    <row r="4424" spans="1:5" x14ac:dyDescent="0.35">
      <c r="A4424" s="28">
        <v>42</v>
      </c>
      <c r="B4424" s="28" t="s">
        <v>4379</v>
      </c>
      <c r="C4424" s="28" t="s">
        <v>441</v>
      </c>
      <c r="D4424" s="28">
        <v>4207304</v>
      </c>
      <c r="E4424" s="28" t="s">
        <v>4481</v>
      </c>
    </row>
    <row r="4425" spans="1:5" x14ac:dyDescent="0.35">
      <c r="A4425" s="28">
        <v>42</v>
      </c>
      <c r="B4425" s="28" t="s">
        <v>4379</v>
      </c>
      <c r="C4425" s="28" t="s">
        <v>441</v>
      </c>
      <c r="D4425" s="28">
        <v>4207403</v>
      </c>
      <c r="E4425" s="28" t="s">
        <v>4482</v>
      </c>
    </row>
    <row r="4426" spans="1:5" x14ac:dyDescent="0.35">
      <c r="A4426" s="28">
        <v>42</v>
      </c>
      <c r="B4426" s="28" t="s">
        <v>4379</v>
      </c>
      <c r="C4426" s="28" t="s">
        <v>441</v>
      </c>
      <c r="D4426" s="28">
        <v>4207502</v>
      </c>
      <c r="E4426" s="28" t="s">
        <v>4483</v>
      </c>
    </row>
    <row r="4427" spans="1:5" x14ac:dyDescent="0.35">
      <c r="A4427" s="28">
        <v>42</v>
      </c>
      <c r="B4427" s="28" t="s">
        <v>4379</v>
      </c>
      <c r="C4427" s="28" t="s">
        <v>441</v>
      </c>
      <c r="D4427" s="28">
        <v>4207577</v>
      </c>
      <c r="E4427" s="28" t="s">
        <v>4484</v>
      </c>
    </row>
    <row r="4428" spans="1:5" x14ac:dyDescent="0.35">
      <c r="A4428" s="28">
        <v>42</v>
      </c>
      <c r="B4428" s="28" t="s">
        <v>4379</v>
      </c>
      <c r="C4428" s="28" t="s">
        <v>441</v>
      </c>
      <c r="D4428" s="28">
        <v>4207601</v>
      </c>
      <c r="E4428" s="28" t="s">
        <v>4485</v>
      </c>
    </row>
    <row r="4429" spans="1:5" x14ac:dyDescent="0.35">
      <c r="A4429" s="28">
        <v>42</v>
      </c>
      <c r="B4429" s="28" t="s">
        <v>4379</v>
      </c>
      <c r="C4429" s="28" t="s">
        <v>441</v>
      </c>
      <c r="D4429" s="28">
        <v>4207650</v>
      </c>
      <c r="E4429" s="28" t="s">
        <v>4486</v>
      </c>
    </row>
    <row r="4430" spans="1:5" x14ac:dyDescent="0.35">
      <c r="A4430" s="28">
        <v>42</v>
      </c>
      <c r="B4430" s="28" t="s">
        <v>4379</v>
      </c>
      <c r="C4430" s="28" t="s">
        <v>441</v>
      </c>
      <c r="D4430" s="28">
        <v>4207684</v>
      </c>
      <c r="E4430" s="28" t="s">
        <v>4487</v>
      </c>
    </row>
    <row r="4431" spans="1:5" x14ac:dyDescent="0.35">
      <c r="A4431" s="28">
        <v>42</v>
      </c>
      <c r="B4431" s="28" t="s">
        <v>4379</v>
      </c>
      <c r="C4431" s="28" t="s">
        <v>441</v>
      </c>
      <c r="D4431" s="28">
        <v>4207700</v>
      </c>
      <c r="E4431" s="28" t="s">
        <v>4488</v>
      </c>
    </row>
    <row r="4432" spans="1:5" x14ac:dyDescent="0.35">
      <c r="A4432" s="28">
        <v>42</v>
      </c>
      <c r="B4432" s="28" t="s">
        <v>4379</v>
      </c>
      <c r="C4432" s="28" t="s">
        <v>441</v>
      </c>
      <c r="D4432" s="28">
        <v>4207759</v>
      </c>
      <c r="E4432" s="28" t="s">
        <v>4489</v>
      </c>
    </row>
    <row r="4433" spans="1:5" x14ac:dyDescent="0.35">
      <c r="A4433" s="28">
        <v>42</v>
      </c>
      <c r="B4433" s="28" t="s">
        <v>4379</v>
      </c>
      <c r="C4433" s="28" t="s">
        <v>441</v>
      </c>
      <c r="D4433" s="28">
        <v>4207809</v>
      </c>
      <c r="E4433" s="28" t="s">
        <v>4490</v>
      </c>
    </row>
    <row r="4434" spans="1:5" x14ac:dyDescent="0.35">
      <c r="A4434" s="28">
        <v>42</v>
      </c>
      <c r="B4434" s="28" t="s">
        <v>4379</v>
      </c>
      <c r="C4434" s="28" t="s">
        <v>441</v>
      </c>
      <c r="D4434" s="28">
        <v>4207858</v>
      </c>
      <c r="E4434" s="28" t="s">
        <v>4153</v>
      </c>
    </row>
    <row r="4435" spans="1:5" x14ac:dyDescent="0.35">
      <c r="A4435" s="28">
        <v>42</v>
      </c>
      <c r="B4435" s="28" t="s">
        <v>4379</v>
      </c>
      <c r="C4435" s="28" t="s">
        <v>441</v>
      </c>
      <c r="D4435" s="28">
        <v>4207908</v>
      </c>
      <c r="E4435" s="28" t="s">
        <v>4491</v>
      </c>
    </row>
    <row r="4436" spans="1:5" x14ac:dyDescent="0.35">
      <c r="A4436" s="28">
        <v>42</v>
      </c>
      <c r="B4436" s="28" t="s">
        <v>4379</v>
      </c>
      <c r="C4436" s="28" t="s">
        <v>441</v>
      </c>
      <c r="D4436" s="28">
        <v>4208005</v>
      </c>
      <c r="E4436" s="28" t="s">
        <v>4492</v>
      </c>
    </row>
    <row r="4437" spans="1:5" x14ac:dyDescent="0.35">
      <c r="A4437" s="28">
        <v>42</v>
      </c>
      <c r="B4437" s="28" t="s">
        <v>4379</v>
      </c>
      <c r="C4437" s="28" t="s">
        <v>441</v>
      </c>
      <c r="D4437" s="28">
        <v>4208104</v>
      </c>
      <c r="E4437" s="28" t="s">
        <v>4493</v>
      </c>
    </row>
    <row r="4438" spans="1:5" x14ac:dyDescent="0.35">
      <c r="A4438" s="28">
        <v>42</v>
      </c>
      <c r="B4438" s="28" t="s">
        <v>4379</v>
      </c>
      <c r="C4438" s="28" t="s">
        <v>441</v>
      </c>
      <c r="D4438" s="28">
        <v>4208203</v>
      </c>
      <c r="E4438" s="28" t="s">
        <v>4494</v>
      </c>
    </row>
    <row r="4439" spans="1:5" x14ac:dyDescent="0.35">
      <c r="A4439" s="28">
        <v>42</v>
      </c>
      <c r="B4439" s="28" t="s">
        <v>4379</v>
      </c>
      <c r="C4439" s="28" t="s">
        <v>441</v>
      </c>
      <c r="D4439" s="28">
        <v>4208302</v>
      </c>
      <c r="E4439" s="28" t="s">
        <v>4495</v>
      </c>
    </row>
    <row r="4440" spans="1:5" x14ac:dyDescent="0.35">
      <c r="A4440" s="28">
        <v>42</v>
      </c>
      <c r="B4440" s="28" t="s">
        <v>4379</v>
      </c>
      <c r="C4440" s="28" t="s">
        <v>441</v>
      </c>
      <c r="D4440" s="28">
        <v>4208401</v>
      </c>
      <c r="E4440" s="28" t="s">
        <v>560</v>
      </c>
    </row>
    <row r="4441" spans="1:5" x14ac:dyDescent="0.35">
      <c r="A4441" s="28">
        <v>42</v>
      </c>
      <c r="B4441" s="28" t="s">
        <v>4379</v>
      </c>
      <c r="C4441" s="28" t="s">
        <v>441</v>
      </c>
      <c r="D4441" s="28">
        <v>4208450</v>
      </c>
      <c r="E4441" s="28" t="s">
        <v>4496</v>
      </c>
    </row>
    <row r="4442" spans="1:5" x14ac:dyDescent="0.35">
      <c r="A4442" s="28">
        <v>42</v>
      </c>
      <c r="B4442" s="28" t="s">
        <v>4379</v>
      </c>
      <c r="C4442" s="28" t="s">
        <v>441</v>
      </c>
      <c r="D4442" s="28">
        <v>4208500</v>
      </c>
      <c r="E4442" s="28" t="s">
        <v>4497</v>
      </c>
    </row>
    <row r="4443" spans="1:5" x14ac:dyDescent="0.35">
      <c r="A4443" s="28">
        <v>42</v>
      </c>
      <c r="B4443" s="28" t="s">
        <v>4379</v>
      </c>
      <c r="C4443" s="28" t="s">
        <v>441</v>
      </c>
      <c r="D4443" s="28">
        <v>4208609</v>
      </c>
      <c r="E4443" s="28" t="s">
        <v>4498</v>
      </c>
    </row>
    <row r="4444" spans="1:5" x14ac:dyDescent="0.35">
      <c r="A4444" s="28">
        <v>42</v>
      </c>
      <c r="B4444" s="28" t="s">
        <v>4379</v>
      </c>
      <c r="C4444" s="28" t="s">
        <v>441</v>
      </c>
      <c r="D4444" s="28">
        <v>4208708</v>
      </c>
      <c r="E4444" s="28" t="s">
        <v>4499</v>
      </c>
    </row>
    <row r="4445" spans="1:5" x14ac:dyDescent="0.35">
      <c r="A4445" s="28">
        <v>42</v>
      </c>
      <c r="B4445" s="28" t="s">
        <v>4379</v>
      </c>
      <c r="C4445" s="28" t="s">
        <v>441</v>
      </c>
      <c r="D4445" s="28">
        <v>4208807</v>
      </c>
      <c r="E4445" s="28" t="s">
        <v>4500</v>
      </c>
    </row>
    <row r="4446" spans="1:5" x14ac:dyDescent="0.35">
      <c r="A4446" s="28">
        <v>42</v>
      </c>
      <c r="B4446" s="28" t="s">
        <v>4379</v>
      </c>
      <c r="C4446" s="28" t="s">
        <v>441</v>
      </c>
      <c r="D4446" s="28">
        <v>4208906</v>
      </c>
      <c r="E4446" s="28" t="s">
        <v>4501</v>
      </c>
    </row>
    <row r="4447" spans="1:5" x14ac:dyDescent="0.35">
      <c r="A4447" s="28">
        <v>42</v>
      </c>
      <c r="B4447" s="28" t="s">
        <v>4379</v>
      </c>
      <c r="C4447" s="28" t="s">
        <v>441</v>
      </c>
      <c r="D4447" s="28">
        <v>4208955</v>
      </c>
      <c r="E4447" s="28" t="s">
        <v>3671</v>
      </c>
    </row>
    <row r="4448" spans="1:5" x14ac:dyDescent="0.35">
      <c r="A4448" s="28">
        <v>42</v>
      </c>
      <c r="B4448" s="28" t="s">
        <v>4379</v>
      </c>
      <c r="C4448" s="28" t="s">
        <v>441</v>
      </c>
      <c r="D4448" s="28">
        <v>4209003</v>
      </c>
      <c r="E4448" s="28" t="s">
        <v>4502</v>
      </c>
    </row>
    <row r="4449" spans="1:5" x14ac:dyDescent="0.35">
      <c r="A4449" s="28">
        <v>42</v>
      </c>
      <c r="B4449" s="28" t="s">
        <v>4379</v>
      </c>
      <c r="C4449" s="28" t="s">
        <v>441</v>
      </c>
      <c r="D4449" s="28">
        <v>4209102</v>
      </c>
      <c r="E4449" s="28" t="s">
        <v>4503</v>
      </c>
    </row>
    <row r="4450" spans="1:5" x14ac:dyDescent="0.35">
      <c r="A4450" s="28">
        <v>42</v>
      </c>
      <c r="B4450" s="28" t="s">
        <v>4379</v>
      </c>
      <c r="C4450" s="28" t="s">
        <v>441</v>
      </c>
      <c r="D4450" s="28">
        <v>4209151</v>
      </c>
      <c r="E4450" s="28" t="s">
        <v>4504</v>
      </c>
    </row>
    <row r="4451" spans="1:5" x14ac:dyDescent="0.35">
      <c r="A4451" s="28">
        <v>42</v>
      </c>
      <c r="B4451" s="28" t="s">
        <v>4379</v>
      </c>
      <c r="C4451" s="28" t="s">
        <v>441</v>
      </c>
      <c r="D4451" s="28">
        <v>4209177</v>
      </c>
      <c r="E4451" s="28" t="s">
        <v>4505</v>
      </c>
    </row>
    <row r="4452" spans="1:5" x14ac:dyDescent="0.35">
      <c r="A4452" s="28">
        <v>42</v>
      </c>
      <c r="B4452" s="28" t="s">
        <v>4379</v>
      </c>
      <c r="C4452" s="28" t="s">
        <v>441</v>
      </c>
      <c r="D4452" s="28">
        <v>4209201</v>
      </c>
      <c r="E4452" s="28" t="s">
        <v>4506</v>
      </c>
    </row>
    <row r="4453" spans="1:5" x14ac:dyDescent="0.35">
      <c r="A4453" s="28">
        <v>42</v>
      </c>
      <c r="B4453" s="28" t="s">
        <v>4379</v>
      </c>
      <c r="C4453" s="28" t="s">
        <v>441</v>
      </c>
      <c r="D4453" s="28">
        <v>4209300</v>
      </c>
      <c r="E4453" s="28" t="s">
        <v>4507</v>
      </c>
    </row>
    <row r="4454" spans="1:5" x14ac:dyDescent="0.35">
      <c r="A4454" s="28">
        <v>42</v>
      </c>
      <c r="B4454" s="28" t="s">
        <v>4379</v>
      </c>
      <c r="C4454" s="28" t="s">
        <v>441</v>
      </c>
      <c r="D4454" s="28">
        <v>4209409</v>
      </c>
      <c r="E4454" s="28" t="s">
        <v>4508</v>
      </c>
    </row>
    <row r="4455" spans="1:5" x14ac:dyDescent="0.35">
      <c r="A4455" s="28">
        <v>42</v>
      </c>
      <c r="B4455" s="28" t="s">
        <v>4379</v>
      </c>
      <c r="C4455" s="28" t="s">
        <v>441</v>
      </c>
      <c r="D4455" s="28">
        <v>4209458</v>
      </c>
      <c r="E4455" s="28" t="s">
        <v>4509</v>
      </c>
    </row>
    <row r="4456" spans="1:5" x14ac:dyDescent="0.35">
      <c r="A4456" s="28">
        <v>42</v>
      </c>
      <c r="B4456" s="28" t="s">
        <v>4379</v>
      </c>
      <c r="C4456" s="28" t="s">
        <v>441</v>
      </c>
      <c r="D4456" s="28">
        <v>4209508</v>
      </c>
      <c r="E4456" s="28" t="s">
        <v>4510</v>
      </c>
    </row>
    <row r="4457" spans="1:5" x14ac:dyDescent="0.35">
      <c r="A4457" s="28">
        <v>42</v>
      </c>
      <c r="B4457" s="28" t="s">
        <v>4379</v>
      </c>
      <c r="C4457" s="28" t="s">
        <v>441</v>
      </c>
      <c r="D4457" s="28">
        <v>4209607</v>
      </c>
      <c r="E4457" s="28" t="s">
        <v>4511</v>
      </c>
    </row>
    <row r="4458" spans="1:5" x14ac:dyDescent="0.35">
      <c r="A4458" s="28">
        <v>42</v>
      </c>
      <c r="B4458" s="28" t="s">
        <v>4379</v>
      </c>
      <c r="C4458" s="28" t="s">
        <v>441</v>
      </c>
      <c r="D4458" s="28">
        <v>4209706</v>
      </c>
      <c r="E4458" s="28" t="s">
        <v>4512</v>
      </c>
    </row>
    <row r="4459" spans="1:5" x14ac:dyDescent="0.35">
      <c r="A4459" s="28">
        <v>42</v>
      </c>
      <c r="B4459" s="28" t="s">
        <v>4379</v>
      </c>
      <c r="C4459" s="28" t="s">
        <v>441</v>
      </c>
      <c r="D4459" s="28">
        <v>4209805</v>
      </c>
      <c r="E4459" s="28" t="s">
        <v>4513</v>
      </c>
    </row>
    <row r="4460" spans="1:5" x14ac:dyDescent="0.35">
      <c r="A4460" s="28">
        <v>42</v>
      </c>
      <c r="B4460" s="28" t="s">
        <v>4379</v>
      </c>
      <c r="C4460" s="28" t="s">
        <v>441</v>
      </c>
      <c r="D4460" s="28">
        <v>4209854</v>
      </c>
      <c r="E4460" s="28" t="s">
        <v>4514</v>
      </c>
    </row>
    <row r="4461" spans="1:5" x14ac:dyDescent="0.35">
      <c r="A4461" s="28">
        <v>42</v>
      </c>
      <c r="B4461" s="28" t="s">
        <v>4379</v>
      </c>
      <c r="C4461" s="28" t="s">
        <v>441</v>
      </c>
      <c r="D4461" s="28">
        <v>4209904</v>
      </c>
      <c r="E4461" s="28" t="s">
        <v>4515</v>
      </c>
    </row>
    <row r="4462" spans="1:5" x14ac:dyDescent="0.35">
      <c r="A4462" s="28">
        <v>42</v>
      </c>
      <c r="B4462" s="28" t="s">
        <v>4379</v>
      </c>
      <c r="C4462" s="28" t="s">
        <v>441</v>
      </c>
      <c r="D4462" s="28">
        <v>4210001</v>
      </c>
      <c r="E4462" s="28" t="s">
        <v>4516</v>
      </c>
    </row>
    <row r="4463" spans="1:5" x14ac:dyDescent="0.35">
      <c r="A4463" s="28">
        <v>42</v>
      </c>
      <c r="B4463" s="28" t="s">
        <v>4379</v>
      </c>
      <c r="C4463" s="28" t="s">
        <v>441</v>
      </c>
      <c r="D4463" s="28">
        <v>4210035</v>
      </c>
      <c r="E4463" s="28" t="s">
        <v>4517</v>
      </c>
    </row>
    <row r="4464" spans="1:5" x14ac:dyDescent="0.35">
      <c r="A4464" s="28">
        <v>42</v>
      </c>
      <c r="B4464" s="28" t="s">
        <v>4379</v>
      </c>
      <c r="C4464" s="28" t="s">
        <v>441</v>
      </c>
      <c r="D4464" s="28">
        <v>4210050</v>
      </c>
      <c r="E4464" s="28" t="s">
        <v>4518</v>
      </c>
    </row>
    <row r="4465" spans="1:5" x14ac:dyDescent="0.35">
      <c r="A4465" s="28">
        <v>42</v>
      </c>
      <c r="B4465" s="28" t="s">
        <v>4379</v>
      </c>
      <c r="C4465" s="28" t="s">
        <v>441</v>
      </c>
      <c r="D4465" s="28">
        <v>4210100</v>
      </c>
      <c r="E4465" s="28" t="s">
        <v>4519</v>
      </c>
    </row>
    <row r="4466" spans="1:5" x14ac:dyDescent="0.35">
      <c r="A4466" s="28">
        <v>42</v>
      </c>
      <c r="B4466" s="28" t="s">
        <v>4379</v>
      </c>
      <c r="C4466" s="28" t="s">
        <v>441</v>
      </c>
      <c r="D4466" s="28">
        <v>4210209</v>
      </c>
      <c r="E4466" s="28" t="s">
        <v>4520</v>
      </c>
    </row>
    <row r="4467" spans="1:5" x14ac:dyDescent="0.35">
      <c r="A4467" s="28">
        <v>42</v>
      </c>
      <c r="B4467" s="28" t="s">
        <v>4379</v>
      </c>
      <c r="C4467" s="28" t="s">
        <v>441</v>
      </c>
      <c r="D4467" s="28">
        <v>4210308</v>
      </c>
      <c r="E4467" s="28" t="s">
        <v>4521</v>
      </c>
    </row>
    <row r="4468" spans="1:5" x14ac:dyDescent="0.35">
      <c r="A4468" s="28">
        <v>42</v>
      </c>
      <c r="B4468" s="28" t="s">
        <v>4379</v>
      </c>
      <c r="C4468" s="28" t="s">
        <v>441</v>
      </c>
      <c r="D4468" s="28">
        <v>4210407</v>
      </c>
      <c r="E4468" s="28" t="s">
        <v>4522</v>
      </c>
    </row>
    <row r="4469" spans="1:5" x14ac:dyDescent="0.35">
      <c r="A4469" s="28">
        <v>42</v>
      </c>
      <c r="B4469" s="28" t="s">
        <v>4379</v>
      </c>
      <c r="C4469" s="28" t="s">
        <v>441</v>
      </c>
      <c r="D4469" s="28">
        <v>4210506</v>
      </c>
      <c r="E4469" s="28" t="s">
        <v>1883</v>
      </c>
    </row>
    <row r="4470" spans="1:5" x14ac:dyDescent="0.35">
      <c r="A4470" s="28">
        <v>42</v>
      </c>
      <c r="B4470" s="28" t="s">
        <v>4379</v>
      </c>
      <c r="C4470" s="28" t="s">
        <v>441</v>
      </c>
      <c r="D4470" s="28">
        <v>4210555</v>
      </c>
      <c r="E4470" s="28" t="s">
        <v>4523</v>
      </c>
    </row>
    <row r="4471" spans="1:5" x14ac:dyDescent="0.35">
      <c r="A4471" s="28">
        <v>42</v>
      </c>
      <c r="B4471" s="28" t="s">
        <v>4379</v>
      </c>
      <c r="C4471" s="28" t="s">
        <v>441</v>
      </c>
      <c r="D4471" s="28">
        <v>4210605</v>
      </c>
      <c r="E4471" s="28" t="s">
        <v>1577</v>
      </c>
    </row>
    <row r="4472" spans="1:5" x14ac:dyDescent="0.35">
      <c r="A4472" s="28">
        <v>42</v>
      </c>
      <c r="B4472" s="28" t="s">
        <v>4379</v>
      </c>
      <c r="C4472" s="28" t="s">
        <v>441</v>
      </c>
      <c r="D4472" s="28">
        <v>4210704</v>
      </c>
      <c r="E4472" s="28" t="s">
        <v>4524</v>
      </c>
    </row>
    <row r="4473" spans="1:5" x14ac:dyDescent="0.35">
      <c r="A4473" s="28">
        <v>42</v>
      </c>
      <c r="B4473" s="28" t="s">
        <v>4379</v>
      </c>
      <c r="C4473" s="28" t="s">
        <v>441</v>
      </c>
      <c r="D4473" s="28">
        <v>4210803</v>
      </c>
      <c r="E4473" s="28" t="s">
        <v>4525</v>
      </c>
    </row>
    <row r="4474" spans="1:5" x14ac:dyDescent="0.35">
      <c r="A4474" s="28">
        <v>42</v>
      </c>
      <c r="B4474" s="28" t="s">
        <v>4379</v>
      </c>
      <c r="C4474" s="28" t="s">
        <v>441</v>
      </c>
      <c r="D4474" s="28">
        <v>4210852</v>
      </c>
      <c r="E4474" s="28" t="s">
        <v>4526</v>
      </c>
    </row>
    <row r="4475" spans="1:5" x14ac:dyDescent="0.35">
      <c r="A4475" s="28">
        <v>42</v>
      </c>
      <c r="B4475" s="28" t="s">
        <v>4379</v>
      </c>
      <c r="C4475" s="28" t="s">
        <v>441</v>
      </c>
      <c r="D4475" s="28">
        <v>4210902</v>
      </c>
      <c r="E4475" s="28" t="s">
        <v>4527</v>
      </c>
    </row>
    <row r="4476" spans="1:5" x14ac:dyDescent="0.35">
      <c r="A4476" s="28">
        <v>42</v>
      </c>
      <c r="B4476" s="28" t="s">
        <v>4379</v>
      </c>
      <c r="C4476" s="28" t="s">
        <v>441</v>
      </c>
      <c r="D4476" s="28">
        <v>4211009</v>
      </c>
      <c r="E4476" s="28" t="s">
        <v>4528</v>
      </c>
    </row>
    <row r="4477" spans="1:5" x14ac:dyDescent="0.35">
      <c r="A4477" s="28">
        <v>42</v>
      </c>
      <c r="B4477" s="28" t="s">
        <v>4379</v>
      </c>
      <c r="C4477" s="28" t="s">
        <v>441</v>
      </c>
      <c r="D4477" s="28">
        <v>4211058</v>
      </c>
      <c r="E4477" s="28" t="s">
        <v>4529</v>
      </c>
    </row>
    <row r="4478" spans="1:5" x14ac:dyDescent="0.35">
      <c r="A4478" s="28">
        <v>42</v>
      </c>
      <c r="B4478" s="28" t="s">
        <v>4379</v>
      </c>
      <c r="C4478" s="28" t="s">
        <v>441</v>
      </c>
      <c r="D4478" s="28">
        <v>4211108</v>
      </c>
      <c r="E4478" s="28" t="s">
        <v>3740</v>
      </c>
    </row>
    <row r="4479" spans="1:5" x14ac:dyDescent="0.35">
      <c r="A4479" s="28">
        <v>42</v>
      </c>
      <c r="B4479" s="28" t="s">
        <v>4379</v>
      </c>
      <c r="C4479" s="28" t="s">
        <v>441</v>
      </c>
      <c r="D4479" s="28">
        <v>4211207</v>
      </c>
      <c r="E4479" s="28" t="s">
        <v>4530</v>
      </c>
    </row>
    <row r="4480" spans="1:5" x14ac:dyDescent="0.35">
      <c r="A4480" s="28">
        <v>42</v>
      </c>
      <c r="B4480" s="28" t="s">
        <v>4379</v>
      </c>
      <c r="C4480" s="28" t="s">
        <v>441</v>
      </c>
      <c r="D4480" s="28">
        <v>4211256</v>
      </c>
      <c r="E4480" s="28" t="s">
        <v>4531</v>
      </c>
    </row>
    <row r="4481" spans="1:5" x14ac:dyDescent="0.35">
      <c r="A4481" s="28">
        <v>42</v>
      </c>
      <c r="B4481" s="28" t="s">
        <v>4379</v>
      </c>
      <c r="C4481" s="28" t="s">
        <v>441</v>
      </c>
      <c r="D4481" s="28">
        <v>4211306</v>
      </c>
      <c r="E4481" s="28" t="s">
        <v>4532</v>
      </c>
    </row>
    <row r="4482" spans="1:5" x14ac:dyDescent="0.35">
      <c r="A4482" s="28">
        <v>42</v>
      </c>
      <c r="B4482" s="28" t="s">
        <v>4379</v>
      </c>
      <c r="C4482" s="28" t="s">
        <v>441</v>
      </c>
      <c r="D4482" s="28">
        <v>4211405</v>
      </c>
      <c r="E4482" s="28" t="s">
        <v>4533</v>
      </c>
    </row>
    <row r="4483" spans="1:5" x14ac:dyDescent="0.35">
      <c r="A4483" s="28">
        <v>42</v>
      </c>
      <c r="B4483" s="28" t="s">
        <v>4379</v>
      </c>
      <c r="C4483" s="28" t="s">
        <v>441</v>
      </c>
      <c r="D4483" s="28">
        <v>4211454</v>
      </c>
      <c r="E4483" s="28" t="s">
        <v>4534</v>
      </c>
    </row>
    <row r="4484" spans="1:5" x14ac:dyDescent="0.35">
      <c r="A4484" s="28">
        <v>42</v>
      </c>
      <c r="B4484" s="28" t="s">
        <v>4379</v>
      </c>
      <c r="C4484" s="28" t="s">
        <v>441</v>
      </c>
      <c r="D4484" s="28">
        <v>4211504</v>
      </c>
      <c r="E4484" s="28" t="s">
        <v>4535</v>
      </c>
    </row>
    <row r="4485" spans="1:5" x14ac:dyDescent="0.35">
      <c r="A4485" s="28">
        <v>42</v>
      </c>
      <c r="B4485" s="28" t="s">
        <v>4379</v>
      </c>
      <c r="C4485" s="28" t="s">
        <v>441</v>
      </c>
      <c r="D4485" s="28">
        <v>4211603</v>
      </c>
      <c r="E4485" s="28" t="s">
        <v>4536</v>
      </c>
    </row>
    <row r="4486" spans="1:5" x14ac:dyDescent="0.35">
      <c r="A4486" s="28">
        <v>42</v>
      </c>
      <c r="B4486" s="28" t="s">
        <v>4379</v>
      </c>
      <c r="C4486" s="28" t="s">
        <v>441</v>
      </c>
      <c r="D4486" s="28">
        <v>4211652</v>
      </c>
      <c r="E4486" s="28" t="s">
        <v>2275</v>
      </c>
    </row>
    <row r="4487" spans="1:5" x14ac:dyDescent="0.35">
      <c r="A4487" s="28">
        <v>42</v>
      </c>
      <c r="B4487" s="28" t="s">
        <v>4379</v>
      </c>
      <c r="C4487" s="28" t="s">
        <v>441</v>
      </c>
      <c r="D4487" s="28">
        <v>4211702</v>
      </c>
      <c r="E4487" s="28" t="s">
        <v>4537</v>
      </c>
    </row>
    <row r="4488" spans="1:5" x14ac:dyDescent="0.35">
      <c r="A4488" s="28">
        <v>42</v>
      </c>
      <c r="B4488" s="28" t="s">
        <v>4379</v>
      </c>
      <c r="C4488" s="28" t="s">
        <v>441</v>
      </c>
      <c r="D4488" s="28">
        <v>4211751</v>
      </c>
      <c r="E4488" s="28" t="s">
        <v>4538</v>
      </c>
    </row>
    <row r="4489" spans="1:5" x14ac:dyDescent="0.35">
      <c r="A4489" s="28">
        <v>42</v>
      </c>
      <c r="B4489" s="28" t="s">
        <v>4379</v>
      </c>
      <c r="C4489" s="28" t="s">
        <v>441</v>
      </c>
      <c r="D4489" s="28">
        <v>4211801</v>
      </c>
      <c r="E4489" s="28" t="s">
        <v>423</v>
      </c>
    </row>
    <row r="4490" spans="1:5" x14ac:dyDescent="0.35">
      <c r="A4490" s="28">
        <v>42</v>
      </c>
      <c r="B4490" s="28" t="s">
        <v>4379</v>
      </c>
      <c r="C4490" s="28" t="s">
        <v>441</v>
      </c>
      <c r="D4490" s="28">
        <v>4211850</v>
      </c>
      <c r="E4490" s="28" t="s">
        <v>3778</v>
      </c>
    </row>
    <row r="4491" spans="1:5" x14ac:dyDescent="0.35">
      <c r="A4491" s="28">
        <v>42</v>
      </c>
      <c r="B4491" s="28" t="s">
        <v>4379</v>
      </c>
      <c r="C4491" s="28" t="s">
        <v>441</v>
      </c>
      <c r="D4491" s="28">
        <v>4211876</v>
      </c>
      <c r="E4491" s="28" t="s">
        <v>4539</v>
      </c>
    </row>
    <row r="4492" spans="1:5" x14ac:dyDescent="0.35">
      <c r="A4492" s="28">
        <v>42</v>
      </c>
      <c r="B4492" s="28" t="s">
        <v>4379</v>
      </c>
      <c r="C4492" s="28" t="s">
        <v>441</v>
      </c>
      <c r="D4492" s="28">
        <v>4211892</v>
      </c>
      <c r="E4492" s="28" t="s">
        <v>4540</v>
      </c>
    </row>
    <row r="4493" spans="1:5" x14ac:dyDescent="0.35">
      <c r="A4493" s="28">
        <v>42</v>
      </c>
      <c r="B4493" s="28" t="s">
        <v>4379</v>
      </c>
      <c r="C4493" s="28" t="s">
        <v>441</v>
      </c>
      <c r="D4493" s="28">
        <v>4211900</v>
      </c>
      <c r="E4493" s="28" t="s">
        <v>4541</v>
      </c>
    </row>
    <row r="4494" spans="1:5" x14ac:dyDescent="0.35">
      <c r="A4494" s="28">
        <v>42</v>
      </c>
      <c r="B4494" s="28" t="s">
        <v>4379</v>
      </c>
      <c r="C4494" s="28" t="s">
        <v>441</v>
      </c>
      <c r="D4494" s="28">
        <v>4212007</v>
      </c>
      <c r="E4494" s="28" t="s">
        <v>4542</v>
      </c>
    </row>
    <row r="4495" spans="1:5" x14ac:dyDescent="0.35">
      <c r="A4495" s="28">
        <v>42</v>
      </c>
      <c r="B4495" s="28" t="s">
        <v>4379</v>
      </c>
      <c r="C4495" s="28" t="s">
        <v>441</v>
      </c>
      <c r="D4495" s="28">
        <v>4212056</v>
      </c>
      <c r="E4495" s="28" t="s">
        <v>4241</v>
      </c>
    </row>
    <row r="4496" spans="1:5" x14ac:dyDescent="0.35">
      <c r="A4496" s="28">
        <v>42</v>
      </c>
      <c r="B4496" s="28" t="s">
        <v>4379</v>
      </c>
      <c r="C4496" s="28" t="s">
        <v>441</v>
      </c>
      <c r="D4496" s="28">
        <v>4212106</v>
      </c>
      <c r="E4496" s="28" t="s">
        <v>4543</v>
      </c>
    </row>
    <row r="4497" spans="1:5" x14ac:dyDescent="0.35">
      <c r="A4497" s="28">
        <v>42</v>
      </c>
      <c r="B4497" s="28" t="s">
        <v>4379</v>
      </c>
      <c r="C4497" s="28" t="s">
        <v>441</v>
      </c>
      <c r="D4497" s="28">
        <v>4212205</v>
      </c>
      <c r="E4497" s="28" t="s">
        <v>4544</v>
      </c>
    </row>
    <row r="4498" spans="1:5" x14ac:dyDescent="0.35">
      <c r="A4498" s="28">
        <v>42</v>
      </c>
      <c r="B4498" s="28" t="s">
        <v>4379</v>
      </c>
      <c r="C4498" s="28" t="s">
        <v>441</v>
      </c>
      <c r="D4498" s="28">
        <v>4212239</v>
      </c>
      <c r="E4498" s="28" t="s">
        <v>3786</v>
      </c>
    </row>
    <row r="4499" spans="1:5" x14ac:dyDescent="0.35">
      <c r="A4499" s="28">
        <v>42</v>
      </c>
      <c r="B4499" s="28" t="s">
        <v>4379</v>
      </c>
      <c r="C4499" s="28" t="s">
        <v>441</v>
      </c>
      <c r="D4499" s="28">
        <v>4212254</v>
      </c>
      <c r="E4499" s="28" t="s">
        <v>4545</v>
      </c>
    </row>
    <row r="4500" spans="1:5" x14ac:dyDescent="0.35">
      <c r="A4500" s="28">
        <v>42</v>
      </c>
      <c r="B4500" s="28" t="s">
        <v>4379</v>
      </c>
      <c r="C4500" s="28" t="s">
        <v>441</v>
      </c>
      <c r="D4500" s="28">
        <v>4212270</v>
      </c>
      <c r="E4500" s="28" t="s">
        <v>4546</v>
      </c>
    </row>
    <row r="4501" spans="1:5" x14ac:dyDescent="0.35">
      <c r="A4501" s="28">
        <v>42</v>
      </c>
      <c r="B4501" s="28" t="s">
        <v>4379</v>
      </c>
      <c r="C4501" s="28" t="s">
        <v>441</v>
      </c>
      <c r="D4501" s="28">
        <v>4212304</v>
      </c>
      <c r="E4501" s="28" t="s">
        <v>4547</v>
      </c>
    </row>
    <row r="4502" spans="1:5" x14ac:dyDescent="0.35">
      <c r="A4502" s="28">
        <v>42</v>
      </c>
      <c r="B4502" s="28" t="s">
        <v>4379</v>
      </c>
      <c r="C4502" s="28" t="s">
        <v>441</v>
      </c>
      <c r="D4502" s="28">
        <v>4212403</v>
      </c>
      <c r="E4502" s="28" t="s">
        <v>4548</v>
      </c>
    </row>
    <row r="4503" spans="1:5" x14ac:dyDescent="0.35">
      <c r="A4503" s="28">
        <v>42</v>
      </c>
      <c r="B4503" s="28" t="s">
        <v>4379</v>
      </c>
      <c r="C4503" s="28" t="s">
        <v>441</v>
      </c>
      <c r="D4503" s="28">
        <v>4212502</v>
      </c>
      <c r="E4503" s="28" t="s">
        <v>4549</v>
      </c>
    </row>
    <row r="4504" spans="1:5" x14ac:dyDescent="0.35">
      <c r="A4504" s="28">
        <v>42</v>
      </c>
      <c r="B4504" s="28" t="s">
        <v>4379</v>
      </c>
      <c r="C4504" s="28" t="s">
        <v>441</v>
      </c>
      <c r="D4504" s="28">
        <v>4212601</v>
      </c>
      <c r="E4504" s="28" t="s">
        <v>4550</v>
      </c>
    </row>
    <row r="4505" spans="1:5" x14ac:dyDescent="0.35">
      <c r="A4505" s="28">
        <v>42</v>
      </c>
      <c r="B4505" s="28" t="s">
        <v>4379</v>
      </c>
      <c r="C4505" s="28" t="s">
        <v>441</v>
      </c>
      <c r="D4505" s="28">
        <v>4212650</v>
      </c>
      <c r="E4505" s="28" t="s">
        <v>4551</v>
      </c>
    </row>
    <row r="4506" spans="1:5" x14ac:dyDescent="0.35">
      <c r="A4506" s="28">
        <v>42</v>
      </c>
      <c r="B4506" s="28" t="s">
        <v>4379</v>
      </c>
      <c r="C4506" s="28" t="s">
        <v>441</v>
      </c>
      <c r="D4506" s="28">
        <v>4212700</v>
      </c>
      <c r="E4506" s="28" t="s">
        <v>1784</v>
      </c>
    </row>
    <row r="4507" spans="1:5" x14ac:dyDescent="0.35">
      <c r="A4507" s="28">
        <v>42</v>
      </c>
      <c r="B4507" s="28" t="s">
        <v>4379</v>
      </c>
      <c r="C4507" s="28" t="s">
        <v>441</v>
      </c>
      <c r="D4507" s="28">
        <v>4212809</v>
      </c>
      <c r="E4507" s="28" t="s">
        <v>4552</v>
      </c>
    </row>
    <row r="4508" spans="1:5" x14ac:dyDescent="0.35">
      <c r="A4508" s="28">
        <v>42</v>
      </c>
      <c r="B4508" s="28" t="s">
        <v>4379</v>
      </c>
      <c r="C4508" s="28" t="s">
        <v>441</v>
      </c>
      <c r="D4508" s="28">
        <v>4212908</v>
      </c>
      <c r="E4508" s="28" t="s">
        <v>3814</v>
      </c>
    </row>
    <row r="4509" spans="1:5" x14ac:dyDescent="0.35">
      <c r="A4509" s="28">
        <v>42</v>
      </c>
      <c r="B4509" s="28" t="s">
        <v>4379</v>
      </c>
      <c r="C4509" s="28" t="s">
        <v>441</v>
      </c>
      <c r="D4509" s="28">
        <v>4213005</v>
      </c>
      <c r="E4509" s="28" t="s">
        <v>4553</v>
      </c>
    </row>
    <row r="4510" spans="1:5" x14ac:dyDescent="0.35">
      <c r="A4510" s="28">
        <v>42</v>
      </c>
      <c r="B4510" s="28" t="s">
        <v>4379</v>
      </c>
      <c r="C4510" s="28" t="s">
        <v>441</v>
      </c>
      <c r="D4510" s="28">
        <v>4213104</v>
      </c>
      <c r="E4510" s="28" t="s">
        <v>4554</v>
      </c>
    </row>
    <row r="4511" spans="1:5" x14ac:dyDescent="0.35">
      <c r="A4511" s="28">
        <v>42</v>
      </c>
      <c r="B4511" s="28" t="s">
        <v>4379</v>
      </c>
      <c r="C4511" s="28" t="s">
        <v>441</v>
      </c>
      <c r="D4511" s="28">
        <v>4213153</v>
      </c>
      <c r="E4511" s="28" t="s">
        <v>4555</v>
      </c>
    </row>
    <row r="4512" spans="1:5" x14ac:dyDescent="0.35">
      <c r="A4512" s="28">
        <v>42</v>
      </c>
      <c r="B4512" s="28" t="s">
        <v>4379</v>
      </c>
      <c r="C4512" s="28" t="s">
        <v>441</v>
      </c>
      <c r="D4512" s="28">
        <v>4213203</v>
      </c>
      <c r="E4512" s="28" t="s">
        <v>4556</v>
      </c>
    </row>
    <row r="4513" spans="1:5" x14ac:dyDescent="0.35">
      <c r="A4513" s="28">
        <v>42</v>
      </c>
      <c r="B4513" s="28" t="s">
        <v>4379</v>
      </c>
      <c r="C4513" s="28" t="s">
        <v>441</v>
      </c>
      <c r="D4513" s="28">
        <v>4213302</v>
      </c>
      <c r="E4513" s="28" t="s">
        <v>4557</v>
      </c>
    </row>
    <row r="4514" spans="1:5" x14ac:dyDescent="0.35">
      <c r="A4514" s="28">
        <v>42</v>
      </c>
      <c r="B4514" s="28" t="s">
        <v>4379</v>
      </c>
      <c r="C4514" s="28" t="s">
        <v>441</v>
      </c>
      <c r="D4514" s="28">
        <v>4213351</v>
      </c>
      <c r="E4514" s="28" t="s">
        <v>4558</v>
      </c>
    </row>
    <row r="4515" spans="1:5" x14ac:dyDescent="0.35">
      <c r="A4515" s="28">
        <v>42</v>
      </c>
      <c r="B4515" s="28" t="s">
        <v>4379</v>
      </c>
      <c r="C4515" s="28" t="s">
        <v>441</v>
      </c>
      <c r="D4515" s="28">
        <v>4213401</v>
      </c>
      <c r="E4515" s="28" t="s">
        <v>4559</v>
      </c>
    </row>
    <row r="4516" spans="1:5" x14ac:dyDescent="0.35">
      <c r="A4516" s="28">
        <v>42</v>
      </c>
      <c r="B4516" s="28" t="s">
        <v>4379</v>
      </c>
      <c r="C4516" s="28" t="s">
        <v>441</v>
      </c>
      <c r="D4516" s="28">
        <v>4213500</v>
      </c>
      <c r="E4516" s="28" t="s">
        <v>4560</v>
      </c>
    </row>
    <row r="4517" spans="1:5" x14ac:dyDescent="0.35">
      <c r="A4517" s="28">
        <v>42</v>
      </c>
      <c r="B4517" s="28" t="s">
        <v>4379</v>
      </c>
      <c r="C4517" s="28" t="s">
        <v>441</v>
      </c>
      <c r="D4517" s="28">
        <v>4213609</v>
      </c>
      <c r="E4517" s="28" t="s">
        <v>4561</v>
      </c>
    </row>
    <row r="4518" spans="1:5" x14ac:dyDescent="0.35">
      <c r="A4518" s="28">
        <v>42</v>
      </c>
      <c r="B4518" s="28" t="s">
        <v>4379</v>
      </c>
      <c r="C4518" s="28" t="s">
        <v>441</v>
      </c>
      <c r="D4518" s="28">
        <v>4213708</v>
      </c>
      <c r="E4518" s="28" t="s">
        <v>4562</v>
      </c>
    </row>
    <row r="4519" spans="1:5" x14ac:dyDescent="0.35">
      <c r="A4519" s="28">
        <v>42</v>
      </c>
      <c r="B4519" s="28" t="s">
        <v>4379</v>
      </c>
      <c r="C4519" s="28" t="s">
        <v>441</v>
      </c>
      <c r="D4519" s="28">
        <v>4213807</v>
      </c>
      <c r="E4519" s="28" t="s">
        <v>3843</v>
      </c>
    </row>
    <row r="4520" spans="1:5" x14ac:dyDescent="0.35">
      <c r="A4520" s="28">
        <v>42</v>
      </c>
      <c r="B4520" s="28" t="s">
        <v>4379</v>
      </c>
      <c r="C4520" s="28" t="s">
        <v>441</v>
      </c>
      <c r="D4520" s="28">
        <v>4213906</v>
      </c>
      <c r="E4520" s="28" t="s">
        <v>4563</v>
      </c>
    </row>
    <row r="4521" spans="1:5" x14ac:dyDescent="0.35">
      <c r="A4521" s="28">
        <v>42</v>
      </c>
      <c r="B4521" s="28" t="s">
        <v>4379</v>
      </c>
      <c r="C4521" s="28" t="s">
        <v>441</v>
      </c>
      <c r="D4521" s="28">
        <v>4214003</v>
      </c>
      <c r="E4521" s="28" t="s">
        <v>4564</v>
      </c>
    </row>
    <row r="4522" spans="1:5" x14ac:dyDescent="0.35">
      <c r="A4522" s="28">
        <v>42</v>
      </c>
      <c r="B4522" s="28" t="s">
        <v>4379</v>
      </c>
      <c r="C4522" s="28" t="s">
        <v>441</v>
      </c>
      <c r="D4522" s="28">
        <v>4214102</v>
      </c>
      <c r="E4522" s="28" t="s">
        <v>4565</v>
      </c>
    </row>
    <row r="4523" spans="1:5" x14ac:dyDescent="0.35">
      <c r="A4523" s="28">
        <v>42</v>
      </c>
      <c r="B4523" s="28" t="s">
        <v>4379</v>
      </c>
      <c r="C4523" s="28" t="s">
        <v>441</v>
      </c>
      <c r="D4523" s="28">
        <v>4214151</v>
      </c>
      <c r="E4523" s="28" t="s">
        <v>4566</v>
      </c>
    </row>
    <row r="4524" spans="1:5" x14ac:dyDescent="0.35">
      <c r="A4524" s="28">
        <v>42</v>
      </c>
      <c r="B4524" s="28" t="s">
        <v>4379</v>
      </c>
      <c r="C4524" s="28" t="s">
        <v>441</v>
      </c>
      <c r="D4524" s="28">
        <v>4214201</v>
      </c>
      <c r="E4524" s="28" t="s">
        <v>4567</v>
      </c>
    </row>
    <row r="4525" spans="1:5" x14ac:dyDescent="0.35">
      <c r="A4525" s="28">
        <v>42</v>
      </c>
      <c r="B4525" s="28" t="s">
        <v>4379</v>
      </c>
      <c r="C4525" s="28" t="s">
        <v>441</v>
      </c>
      <c r="D4525" s="28">
        <v>4214300</v>
      </c>
      <c r="E4525" s="28" t="s">
        <v>4568</v>
      </c>
    </row>
    <row r="4526" spans="1:5" x14ac:dyDescent="0.35">
      <c r="A4526" s="28">
        <v>42</v>
      </c>
      <c r="B4526" s="28" t="s">
        <v>4379</v>
      </c>
      <c r="C4526" s="28" t="s">
        <v>441</v>
      </c>
      <c r="D4526" s="28">
        <v>4214409</v>
      </c>
      <c r="E4526" s="28" t="s">
        <v>4569</v>
      </c>
    </row>
    <row r="4527" spans="1:5" x14ac:dyDescent="0.35">
      <c r="A4527" s="28">
        <v>42</v>
      </c>
      <c r="B4527" s="28" t="s">
        <v>4379</v>
      </c>
      <c r="C4527" s="28" t="s">
        <v>441</v>
      </c>
      <c r="D4527" s="28">
        <v>4214508</v>
      </c>
      <c r="E4527" s="28" t="s">
        <v>4570</v>
      </c>
    </row>
    <row r="4528" spans="1:5" x14ac:dyDescent="0.35">
      <c r="A4528" s="28">
        <v>42</v>
      </c>
      <c r="B4528" s="28" t="s">
        <v>4379</v>
      </c>
      <c r="C4528" s="28" t="s">
        <v>441</v>
      </c>
      <c r="D4528" s="28">
        <v>4214607</v>
      </c>
      <c r="E4528" s="28" t="s">
        <v>4571</v>
      </c>
    </row>
    <row r="4529" spans="1:5" x14ac:dyDescent="0.35">
      <c r="A4529" s="28">
        <v>42</v>
      </c>
      <c r="B4529" s="28" t="s">
        <v>4379</v>
      </c>
      <c r="C4529" s="28" t="s">
        <v>441</v>
      </c>
      <c r="D4529" s="28">
        <v>4214706</v>
      </c>
      <c r="E4529" s="28" t="s">
        <v>4572</v>
      </c>
    </row>
    <row r="4530" spans="1:5" x14ac:dyDescent="0.35">
      <c r="A4530" s="28">
        <v>42</v>
      </c>
      <c r="B4530" s="28" t="s">
        <v>4379</v>
      </c>
      <c r="C4530" s="28" t="s">
        <v>441</v>
      </c>
      <c r="D4530" s="28">
        <v>4214805</v>
      </c>
      <c r="E4530" s="28" t="s">
        <v>4573</v>
      </c>
    </row>
    <row r="4531" spans="1:5" x14ac:dyDescent="0.35">
      <c r="A4531" s="28">
        <v>42</v>
      </c>
      <c r="B4531" s="28" t="s">
        <v>4379</v>
      </c>
      <c r="C4531" s="28" t="s">
        <v>441</v>
      </c>
      <c r="D4531" s="28">
        <v>4214904</v>
      </c>
      <c r="E4531" s="28" t="s">
        <v>4574</v>
      </c>
    </row>
    <row r="4532" spans="1:5" x14ac:dyDescent="0.35">
      <c r="A4532" s="28">
        <v>42</v>
      </c>
      <c r="B4532" s="28" t="s">
        <v>4379</v>
      </c>
      <c r="C4532" s="28" t="s">
        <v>441</v>
      </c>
      <c r="D4532" s="28">
        <v>4215000</v>
      </c>
      <c r="E4532" s="28" t="s">
        <v>4575</v>
      </c>
    </row>
    <row r="4533" spans="1:5" x14ac:dyDescent="0.35">
      <c r="A4533" s="28">
        <v>42</v>
      </c>
      <c r="B4533" s="28" t="s">
        <v>4379</v>
      </c>
      <c r="C4533" s="28" t="s">
        <v>441</v>
      </c>
      <c r="D4533" s="28">
        <v>4215059</v>
      </c>
      <c r="E4533" s="28" t="s">
        <v>4576</v>
      </c>
    </row>
    <row r="4534" spans="1:5" x14ac:dyDescent="0.35">
      <c r="A4534" s="28">
        <v>42</v>
      </c>
      <c r="B4534" s="28" t="s">
        <v>4379</v>
      </c>
      <c r="C4534" s="28" t="s">
        <v>441</v>
      </c>
      <c r="D4534" s="28">
        <v>4215075</v>
      </c>
      <c r="E4534" s="28" t="s">
        <v>4577</v>
      </c>
    </row>
    <row r="4535" spans="1:5" x14ac:dyDescent="0.35">
      <c r="A4535" s="28">
        <v>42</v>
      </c>
      <c r="B4535" s="28" t="s">
        <v>4379</v>
      </c>
      <c r="C4535" s="28" t="s">
        <v>441</v>
      </c>
      <c r="D4535" s="28">
        <v>4215109</v>
      </c>
      <c r="E4535" s="28" t="s">
        <v>4578</v>
      </c>
    </row>
    <row r="4536" spans="1:5" x14ac:dyDescent="0.35">
      <c r="A4536" s="28">
        <v>42</v>
      </c>
      <c r="B4536" s="28" t="s">
        <v>4379</v>
      </c>
      <c r="C4536" s="28" t="s">
        <v>441</v>
      </c>
      <c r="D4536" s="28">
        <v>4215208</v>
      </c>
      <c r="E4536" s="28" t="s">
        <v>4579</v>
      </c>
    </row>
    <row r="4537" spans="1:5" x14ac:dyDescent="0.35">
      <c r="A4537" s="28">
        <v>42</v>
      </c>
      <c r="B4537" s="28" t="s">
        <v>4379</v>
      </c>
      <c r="C4537" s="28" t="s">
        <v>441</v>
      </c>
      <c r="D4537" s="28">
        <v>4215307</v>
      </c>
      <c r="E4537" s="28" t="s">
        <v>4580</v>
      </c>
    </row>
    <row r="4538" spans="1:5" x14ac:dyDescent="0.35">
      <c r="A4538" s="28">
        <v>42</v>
      </c>
      <c r="B4538" s="28" t="s">
        <v>4379</v>
      </c>
      <c r="C4538" s="28" t="s">
        <v>441</v>
      </c>
      <c r="D4538" s="28">
        <v>4215356</v>
      </c>
      <c r="E4538" s="28" t="s">
        <v>3888</v>
      </c>
    </row>
    <row r="4539" spans="1:5" x14ac:dyDescent="0.35">
      <c r="A4539" s="28">
        <v>42</v>
      </c>
      <c r="B4539" s="28" t="s">
        <v>4379</v>
      </c>
      <c r="C4539" s="28" t="s">
        <v>441</v>
      </c>
      <c r="D4539" s="28">
        <v>4215406</v>
      </c>
      <c r="E4539" s="28" t="s">
        <v>4581</v>
      </c>
    </row>
    <row r="4540" spans="1:5" x14ac:dyDescent="0.35">
      <c r="A4540" s="28">
        <v>42</v>
      </c>
      <c r="B4540" s="28" t="s">
        <v>4379</v>
      </c>
      <c r="C4540" s="28" t="s">
        <v>441</v>
      </c>
      <c r="D4540" s="28">
        <v>4215455</v>
      </c>
      <c r="E4540" s="28" t="s">
        <v>4582</v>
      </c>
    </row>
    <row r="4541" spans="1:5" x14ac:dyDescent="0.35">
      <c r="A4541" s="28">
        <v>42</v>
      </c>
      <c r="B4541" s="28" t="s">
        <v>4379</v>
      </c>
      <c r="C4541" s="28" t="s">
        <v>441</v>
      </c>
      <c r="D4541" s="28">
        <v>4215505</v>
      </c>
      <c r="E4541" s="28" t="s">
        <v>1620</v>
      </c>
    </row>
    <row r="4542" spans="1:5" x14ac:dyDescent="0.35">
      <c r="A4542" s="28">
        <v>42</v>
      </c>
      <c r="B4542" s="28" t="s">
        <v>4379</v>
      </c>
      <c r="C4542" s="28" t="s">
        <v>441</v>
      </c>
      <c r="D4542" s="28">
        <v>4215554</v>
      </c>
      <c r="E4542" s="28" t="s">
        <v>1065</v>
      </c>
    </row>
    <row r="4543" spans="1:5" x14ac:dyDescent="0.35">
      <c r="A4543" s="28">
        <v>42</v>
      </c>
      <c r="B4543" s="28" t="s">
        <v>4379</v>
      </c>
      <c r="C4543" s="28" t="s">
        <v>441</v>
      </c>
      <c r="D4543" s="28">
        <v>4215604</v>
      </c>
      <c r="E4543" s="28" t="s">
        <v>1991</v>
      </c>
    </row>
    <row r="4544" spans="1:5" x14ac:dyDescent="0.35">
      <c r="A4544" s="28">
        <v>42</v>
      </c>
      <c r="B4544" s="28" t="s">
        <v>4379</v>
      </c>
      <c r="C4544" s="28" t="s">
        <v>441</v>
      </c>
      <c r="D4544" s="28">
        <v>4215653</v>
      </c>
      <c r="E4544" s="28" t="s">
        <v>4583</v>
      </c>
    </row>
    <row r="4545" spans="1:5" x14ac:dyDescent="0.35">
      <c r="A4545" s="28">
        <v>42</v>
      </c>
      <c r="B4545" s="28" t="s">
        <v>4379</v>
      </c>
      <c r="C4545" s="28" t="s">
        <v>441</v>
      </c>
      <c r="D4545" s="28">
        <v>4215679</v>
      </c>
      <c r="E4545" s="28" t="s">
        <v>1801</v>
      </c>
    </row>
    <row r="4546" spans="1:5" x14ac:dyDescent="0.35">
      <c r="A4546" s="28">
        <v>42</v>
      </c>
      <c r="B4546" s="28" t="s">
        <v>4379</v>
      </c>
      <c r="C4546" s="28" t="s">
        <v>441</v>
      </c>
      <c r="D4546" s="28">
        <v>4215687</v>
      </c>
      <c r="E4546" s="28" t="s">
        <v>4584</v>
      </c>
    </row>
    <row r="4547" spans="1:5" x14ac:dyDescent="0.35">
      <c r="A4547" s="28">
        <v>42</v>
      </c>
      <c r="B4547" s="28" t="s">
        <v>4379</v>
      </c>
      <c r="C4547" s="28" t="s">
        <v>441</v>
      </c>
      <c r="D4547" s="28">
        <v>4215695</v>
      </c>
      <c r="E4547" s="28" t="s">
        <v>4585</v>
      </c>
    </row>
    <row r="4548" spans="1:5" x14ac:dyDescent="0.35">
      <c r="A4548" s="28">
        <v>42</v>
      </c>
      <c r="B4548" s="28" t="s">
        <v>4379</v>
      </c>
      <c r="C4548" s="28" t="s">
        <v>441</v>
      </c>
      <c r="D4548" s="28">
        <v>4215703</v>
      </c>
      <c r="E4548" s="28" t="s">
        <v>4586</v>
      </c>
    </row>
    <row r="4549" spans="1:5" x14ac:dyDescent="0.35">
      <c r="A4549" s="28">
        <v>42</v>
      </c>
      <c r="B4549" s="28" t="s">
        <v>4379</v>
      </c>
      <c r="C4549" s="28" t="s">
        <v>441</v>
      </c>
      <c r="D4549" s="28">
        <v>4215752</v>
      </c>
      <c r="E4549" s="28" t="s">
        <v>4587</v>
      </c>
    </row>
    <row r="4550" spans="1:5" x14ac:dyDescent="0.35">
      <c r="A4550" s="28">
        <v>42</v>
      </c>
      <c r="B4550" s="28" t="s">
        <v>4379</v>
      </c>
      <c r="C4550" s="28" t="s">
        <v>441</v>
      </c>
      <c r="D4550" s="28">
        <v>4215802</v>
      </c>
      <c r="E4550" s="28" t="s">
        <v>4588</v>
      </c>
    </row>
    <row r="4551" spans="1:5" x14ac:dyDescent="0.35">
      <c r="A4551" s="28">
        <v>42</v>
      </c>
      <c r="B4551" s="28" t="s">
        <v>4379</v>
      </c>
      <c r="C4551" s="28" t="s">
        <v>441</v>
      </c>
      <c r="D4551" s="28">
        <v>4215901</v>
      </c>
      <c r="E4551" s="28" t="s">
        <v>4589</v>
      </c>
    </row>
    <row r="4552" spans="1:5" x14ac:dyDescent="0.35">
      <c r="A4552" s="28">
        <v>42</v>
      </c>
      <c r="B4552" s="28" t="s">
        <v>4379</v>
      </c>
      <c r="C4552" s="28" t="s">
        <v>441</v>
      </c>
      <c r="D4552" s="28">
        <v>4216008</v>
      </c>
      <c r="E4552" s="28" t="s">
        <v>3927</v>
      </c>
    </row>
    <row r="4553" spans="1:5" x14ac:dyDescent="0.35">
      <c r="A4553" s="28">
        <v>42</v>
      </c>
      <c r="B4553" s="28" t="s">
        <v>4379</v>
      </c>
      <c r="C4553" s="28" t="s">
        <v>441</v>
      </c>
      <c r="D4553" s="28">
        <v>4216057</v>
      </c>
      <c r="E4553" s="28" t="s">
        <v>4590</v>
      </c>
    </row>
    <row r="4554" spans="1:5" x14ac:dyDescent="0.35">
      <c r="A4554" s="28">
        <v>42</v>
      </c>
      <c r="B4554" s="28" t="s">
        <v>4379</v>
      </c>
      <c r="C4554" s="28" t="s">
        <v>441</v>
      </c>
      <c r="D4554" s="28">
        <v>4216107</v>
      </c>
      <c r="E4554" s="28" t="s">
        <v>1628</v>
      </c>
    </row>
    <row r="4555" spans="1:5" x14ac:dyDescent="0.35">
      <c r="A4555" s="28">
        <v>42</v>
      </c>
      <c r="B4555" s="28" t="s">
        <v>4379</v>
      </c>
      <c r="C4555" s="28" t="s">
        <v>441</v>
      </c>
      <c r="D4555" s="28">
        <v>4216206</v>
      </c>
      <c r="E4555" s="28" t="s">
        <v>4591</v>
      </c>
    </row>
    <row r="4556" spans="1:5" x14ac:dyDescent="0.35">
      <c r="A4556" s="28">
        <v>42</v>
      </c>
      <c r="B4556" s="28" t="s">
        <v>4379</v>
      </c>
      <c r="C4556" s="28" t="s">
        <v>441</v>
      </c>
      <c r="D4556" s="28">
        <v>4216255</v>
      </c>
      <c r="E4556" s="28" t="s">
        <v>4592</v>
      </c>
    </row>
    <row r="4557" spans="1:5" x14ac:dyDescent="0.35">
      <c r="A4557" s="28">
        <v>42</v>
      </c>
      <c r="B4557" s="28" t="s">
        <v>4379</v>
      </c>
      <c r="C4557" s="28" t="s">
        <v>441</v>
      </c>
      <c r="D4557" s="28">
        <v>4216305</v>
      </c>
      <c r="E4557" s="28" t="s">
        <v>1082</v>
      </c>
    </row>
    <row r="4558" spans="1:5" x14ac:dyDescent="0.35">
      <c r="A4558" s="28">
        <v>42</v>
      </c>
      <c r="B4558" s="28" t="s">
        <v>4379</v>
      </c>
      <c r="C4558" s="28" t="s">
        <v>441</v>
      </c>
      <c r="D4558" s="28">
        <v>4216354</v>
      </c>
      <c r="E4558" s="28" t="s">
        <v>4593</v>
      </c>
    </row>
    <row r="4559" spans="1:5" x14ac:dyDescent="0.35">
      <c r="A4559" s="28">
        <v>42</v>
      </c>
      <c r="B4559" s="28" t="s">
        <v>4379</v>
      </c>
      <c r="C4559" s="28" t="s">
        <v>441</v>
      </c>
      <c r="D4559" s="28">
        <v>4216404</v>
      </c>
      <c r="E4559" s="28" t="s">
        <v>4594</v>
      </c>
    </row>
    <row r="4560" spans="1:5" x14ac:dyDescent="0.35">
      <c r="A4560" s="28">
        <v>42</v>
      </c>
      <c r="B4560" s="28" t="s">
        <v>4379</v>
      </c>
      <c r="C4560" s="28" t="s">
        <v>441</v>
      </c>
      <c r="D4560" s="28">
        <v>4216503</v>
      </c>
      <c r="E4560" s="28" t="s">
        <v>4595</v>
      </c>
    </row>
    <row r="4561" spans="1:5" x14ac:dyDescent="0.35">
      <c r="A4561" s="28">
        <v>42</v>
      </c>
      <c r="B4561" s="28" t="s">
        <v>4379</v>
      </c>
      <c r="C4561" s="28" t="s">
        <v>441</v>
      </c>
      <c r="D4561" s="28">
        <v>4216602</v>
      </c>
      <c r="E4561" s="28" t="s">
        <v>4596</v>
      </c>
    </row>
    <row r="4562" spans="1:5" x14ac:dyDescent="0.35">
      <c r="A4562" s="28">
        <v>42</v>
      </c>
      <c r="B4562" s="28" t="s">
        <v>4379</v>
      </c>
      <c r="C4562" s="28" t="s">
        <v>441</v>
      </c>
      <c r="D4562" s="28">
        <v>4216701</v>
      </c>
      <c r="E4562" s="28" t="s">
        <v>4597</v>
      </c>
    </row>
    <row r="4563" spans="1:5" x14ac:dyDescent="0.35">
      <c r="A4563" s="28">
        <v>42</v>
      </c>
      <c r="B4563" s="28" t="s">
        <v>4379</v>
      </c>
      <c r="C4563" s="28" t="s">
        <v>441</v>
      </c>
      <c r="D4563" s="28">
        <v>4216800</v>
      </c>
      <c r="E4563" s="28" t="s">
        <v>4598</v>
      </c>
    </row>
    <row r="4564" spans="1:5" x14ac:dyDescent="0.35">
      <c r="A4564" s="28">
        <v>42</v>
      </c>
      <c r="B4564" s="28" t="s">
        <v>4379</v>
      </c>
      <c r="C4564" s="28" t="s">
        <v>441</v>
      </c>
      <c r="D4564" s="28">
        <v>4216909</v>
      </c>
      <c r="E4564" s="28" t="s">
        <v>4599</v>
      </c>
    </row>
    <row r="4565" spans="1:5" x14ac:dyDescent="0.35">
      <c r="A4565" s="28">
        <v>42</v>
      </c>
      <c r="B4565" s="28" t="s">
        <v>4379</v>
      </c>
      <c r="C4565" s="28" t="s">
        <v>441</v>
      </c>
      <c r="D4565" s="28">
        <v>4217006</v>
      </c>
      <c r="E4565" s="28" t="s">
        <v>4600</v>
      </c>
    </row>
    <row r="4566" spans="1:5" x14ac:dyDescent="0.35">
      <c r="A4566" s="28">
        <v>42</v>
      </c>
      <c r="B4566" s="28" t="s">
        <v>4379</v>
      </c>
      <c r="C4566" s="28" t="s">
        <v>441</v>
      </c>
      <c r="D4566" s="28">
        <v>4217105</v>
      </c>
      <c r="E4566" s="28" t="s">
        <v>4601</v>
      </c>
    </row>
    <row r="4567" spans="1:5" x14ac:dyDescent="0.35">
      <c r="A4567" s="28">
        <v>42</v>
      </c>
      <c r="B4567" s="28" t="s">
        <v>4379</v>
      </c>
      <c r="C4567" s="28" t="s">
        <v>441</v>
      </c>
      <c r="D4567" s="28">
        <v>4217154</v>
      </c>
      <c r="E4567" s="28" t="s">
        <v>4602</v>
      </c>
    </row>
    <row r="4568" spans="1:5" x14ac:dyDescent="0.35">
      <c r="A4568" s="28">
        <v>42</v>
      </c>
      <c r="B4568" s="28" t="s">
        <v>4379</v>
      </c>
      <c r="C4568" s="28" t="s">
        <v>441</v>
      </c>
      <c r="D4568" s="28">
        <v>4217204</v>
      </c>
      <c r="E4568" s="28" t="s">
        <v>4603</v>
      </c>
    </row>
    <row r="4569" spans="1:5" x14ac:dyDescent="0.35">
      <c r="A4569" s="28">
        <v>42</v>
      </c>
      <c r="B4569" s="28" t="s">
        <v>4379</v>
      </c>
      <c r="C4569" s="28" t="s">
        <v>441</v>
      </c>
      <c r="D4569" s="28">
        <v>4217253</v>
      </c>
      <c r="E4569" s="28" t="s">
        <v>4604</v>
      </c>
    </row>
    <row r="4570" spans="1:5" x14ac:dyDescent="0.35">
      <c r="A4570" s="28">
        <v>42</v>
      </c>
      <c r="B4570" s="28" t="s">
        <v>4379</v>
      </c>
      <c r="C4570" s="28" t="s">
        <v>441</v>
      </c>
      <c r="D4570" s="28">
        <v>4217303</v>
      </c>
      <c r="E4570" s="28" t="s">
        <v>4605</v>
      </c>
    </row>
    <row r="4571" spans="1:5" x14ac:dyDescent="0.35">
      <c r="A4571" s="28">
        <v>42</v>
      </c>
      <c r="B4571" s="28" t="s">
        <v>4379</v>
      </c>
      <c r="C4571" s="28" t="s">
        <v>441</v>
      </c>
      <c r="D4571" s="28">
        <v>4217402</v>
      </c>
      <c r="E4571" s="28" t="s">
        <v>4606</v>
      </c>
    </row>
    <row r="4572" spans="1:5" x14ac:dyDescent="0.35">
      <c r="A4572" s="28">
        <v>42</v>
      </c>
      <c r="B4572" s="28" t="s">
        <v>4379</v>
      </c>
      <c r="C4572" s="28" t="s">
        <v>441</v>
      </c>
      <c r="D4572" s="28">
        <v>4217501</v>
      </c>
      <c r="E4572" s="28" t="s">
        <v>4607</v>
      </c>
    </row>
    <row r="4573" spans="1:5" x14ac:dyDescent="0.35">
      <c r="A4573" s="28">
        <v>42</v>
      </c>
      <c r="B4573" s="28" t="s">
        <v>4379</v>
      </c>
      <c r="C4573" s="28" t="s">
        <v>441</v>
      </c>
      <c r="D4573" s="28">
        <v>4217550</v>
      </c>
      <c r="E4573" s="28" t="s">
        <v>4608</v>
      </c>
    </row>
    <row r="4574" spans="1:5" x14ac:dyDescent="0.35">
      <c r="A4574" s="28">
        <v>42</v>
      </c>
      <c r="B4574" s="28" t="s">
        <v>4379</v>
      </c>
      <c r="C4574" s="28" t="s">
        <v>441</v>
      </c>
      <c r="D4574" s="28">
        <v>4217600</v>
      </c>
      <c r="E4574" s="28" t="s">
        <v>4609</v>
      </c>
    </row>
    <row r="4575" spans="1:5" x14ac:dyDescent="0.35">
      <c r="A4575" s="28">
        <v>42</v>
      </c>
      <c r="B4575" s="28" t="s">
        <v>4379</v>
      </c>
      <c r="C4575" s="28" t="s">
        <v>441</v>
      </c>
      <c r="D4575" s="28">
        <v>4217709</v>
      </c>
      <c r="E4575" s="28" t="s">
        <v>4610</v>
      </c>
    </row>
    <row r="4576" spans="1:5" x14ac:dyDescent="0.35">
      <c r="A4576" s="28">
        <v>42</v>
      </c>
      <c r="B4576" s="28" t="s">
        <v>4379</v>
      </c>
      <c r="C4576" s="28" t="s">
        <v>441</v>
      </c>
      <c r="D4576" s="28">
        <v>4217758</v>
      </c>
      <c r="E4576" s="28" t="s">
        <v>4611</v>
      </c>
    </row>
    <row r="4577" spans="1:5" x14ac:dyDescent="0.35">
      <c r="A4577" s="28">
        <v>42</v>
      </c>
      <c r="B4577" s="28" t="s">
        <v>4379</v>
      </c>
      <c r="C4577" s="28" t="s">
        <v>441</v>
      </c>
      <c r="D4577" s="28">
        <v>4217808</v>
      </c>
      <c r="E4577" s="28" t="s">
        <v>4612</v>
      </c>
    </row>
    <row r="4578" spans="1:5" x14ac:dyDescent="0.35">
      <c r="A4578" s="28">
        <v>42</v>
      </c>
      <c r="B4578" s="28" t="s">
        <v>4379</v>
      </c>
      <c r="C4578" s="28" t="s">
        <v>441</v>
      </c>
      <c r="D4578" s="28">
        <v>4217907</v>
      </c>
      <c r="E4578" s="28" t="s">
        <v>1454</v>
      </c>
    </row>
    <row r="4579" spans="1:5" x14ac:dyDescent="0.35">
      <c r="A4579" s="28">
        <v>42</v>
      </c>
      <c r="B4579" s="28" t="s">
        <v>4379</v>
      </c>
      <c r="C4579" s="28" t="s">
        <v>441</v>
      </c>
      <c r="D4579" s="28">
        <v>4217956</v>
      </c>
      <c r="E4579" s="28" t="s">
        <v>4613</v>
      </c>
    </row>
    <row r="4580" spans="1:5" x14ac:dyDescent="0.35">
      <c r="A4580" s="28">
        <v>42</v>
      </c>
      <c r="B4580" s="28" t="s">
        <v>4379</v>
      </c>
      <c r="C4580" s="28" t="s">
        <v>441</v>
      </c>
      <c r="D4580" s="28">
        <v>4218004</v>
      </c>
      <c r="E4580" s="28" t="s">
        <v>4614</v>
      </c>
    </row>
    <row r="4581" spans="1:5" x14ac:dyDescent="0.35">
      <c r="A4581" s="28">
        <v>42</v>
      </c>
      <c r="B4581" s="28" t="s">
        <v>4379</v>
      </c>
      <c r="C4581" s="28" t="s">
        <v>441</v>
      </c>
      <c r="D4581" s="28">
        <v>4218103</v>
      </c>
      <c r="E4581" s="28" t="s">
        <v>4615</v>
      </c>
    </row>
    <row r="4582" spans="1:5" x14ac:dyDescent="0.35">
      <c r="A4582" s="28">
        <v>42</v>
      </c>
      <c r="B4582" s="28" t="s">
        <v>4379</v>
      </c>
      <c r="C4582" s="28" t="s">
        <v>441</v>
      </c>
      <c r="D4582" s="28">
        <v>4218202</v>
      </c>
      <c r="E4582" s="28" t="s">
        <v>4616</v>
      </c>
    </row>
    <row r="4583" spans="1:5" x14ac:dyDescent="0.35">
      <c r="A4583" s="28">
        <v>42</v>
      </c>
      <c r="B4583" s="28" t="s">
        <v>4379</v>
      </c>
      <c r="C4583" s="28" t="s">
        <v>441</v>
      </c>
      <c r="D4583" s="28">
        <v>4218251</v>
      </c>
      <c r="E4583" s="28" t="s">
        <v>4617</v>
      </c>
    </row>
    <row r="4584" spans="1:5" x14ac:dyDescent="0.35">
      <c r="A4584" s="28">
        <v>42</v>
      </c>
      <c r="B4584" s="28" t="s">
        <v>4379</v>
      </c>
      <c r="C4584" s="28" t="s">
        <v>441</v>
      </c>
      <c r="D4584" s="28">
        <v>4218301</v>
      </c>
      <c r="E4584" s="28" t="s">
        <v>4618</v>
      </c>
    </row>
    <row r="4585" spans="1:5" x14ac:dyDescent="0.35">
      <c r="A4585" s="28">
        <v>42</v>
      </c>
      <c r="B4585" s="28" t="s">
        <v>4379</v>
      </c>
      <c r="C4585" s="28" t="s">
        <v>441</v>
      </c>
      <c r="D4585" s="28">
        <v>4218350</v>
      </c>
      <c r="E4585" s="28" t="s">
        <v>4619</v>
      </c>
    </row>
    <row r="4586" spans="1:5" x14ac:dyDescent="0.35">
      <c r="A4586" s="28">
        <v>42</v>
      </c>
      <c r="B4586" s="28" t="s">
        <v>4379</v>
      </c>
      <c r="C4586" s="28" t="s">
        <v>441</v>
      </c>
      <c r="D4586" s="28">
        <v>4218400</v>
      </c>
      <c r="E4586" s="28" t="s">
        <v>4620</v>
      </c>
    </row>
    <row r="4587" spans="1:5" x14ac:dyDescent="0.35">
      <c r="A4587" s="28">
        <v>42</v>
      </c>
      <c r="B4587" s="28" t="s">
        <v>4379</v>
      </c>
      <c r="C4587" s="28" t="s">
        <v>441</v>
      </c>
      <c r="D4587" s="28">
        <v>4218509</v>
      </c>
      <c r="E4587" s="28" t="s">
        <v>4621</v>
      </c>
    </row>
    <row r="4588" spans="1:5" x14ac:dyDescent="0.35">
      <c r="A4588" s="28">
        <v>42</v>
      </c>
      <c r="B4588" s="28" t="s">
        <v>4379</v>
      </c>
      <c r="C4588" s="28" t="s">
        <v>441</v>
      </c>
      <c r="D4588" s="28">
        <v>4218608</v>
      </c>
      <c r="E4588" s="28" t="s">
        <v>4622</v>
      </c>
    </row>
    <row r="4589" spans="1:5" x14ac:dyDescent="0.35">
      <c r="A4589" s="28">
        <v>42</v>
      </c>
      <c r="B4589" s="28" t="s">
        <v>4379</v>
      </c>
      <c r="C4589" s="28" t="s">
        <v>441</v>
      </c>
      <c r="D4589" s="28">
        <v>4218707</v>
      </c>
      <c r="E4589" s="28" t="s">
        <v>4623</v>
      </c>
    </row>
    <row r="4590" spans="1:5" x14ac:dyDescent="0.35">
      <c r="A4590" s="28">
        <v>42</v>
      </c>
      <c r="B4590" s="28" t="s">
        <v>4379</v>
      </c>
      <c r="C4590" s="28" t="s">
        <v>441</v>
      </c>
      <c r="D4590" s="28">
        <v>4218756</v>
      </c>
      <c r="E4590" s="28" t="s">
        <v>4624</v>
      </c>
    </row>
    <row r="4591" spans="1:5" x14ac:dyDescent="0.35">
      <c r="A4591" s="28">
        <v>42</v>
      </c>
      <c r="B4591" s="28" t="s">
        <v>4379</v>
      </c>
      <c r="C4591" s="28" t="s">
        <v>441</v>
      </c>
      <c r="D4591" s="28">
        <v>4218806</v>
      </c>
      <c r="E4591" s="28" t="s">
        <v>4366</v>
      </c>
    </row>
    <row r="4592" spans="1:5" x14ac:dyDescent="0.35">
      <c r="A4592" s="28">
        <v>42</v>
      </c>
      <c r="B4592" s="28" t="s">
        <v>4379</v>
      </c>
      <c r="C4592" s="28" t="s">
        <v>441</v>
      </c>
      <c r="D4592" s="28">
        <v>4218855</v>
      </c>
      <c r="E4592" s="28" t="s">
        <v>4625</v>
      </c>
    </row>
    <row r="4593" spans="1:5" x14ac:dyDescent="0.35">
      <c r="A4593" s="28">
        <v>42</v>
      </c>
      <c r="B4593" s="28" t="s">
        <v>4379</v>
      </c>
      <c r="C4593" s="28" t="s">
        <v>441</v>
      </c>
      <c r="D4593" s="28">
        <v>4218905</v>
      </c>
      <c r="E4593" s="28" t="s">
        <v>4626</v>
      </c>
    </row>
    <row r="4594" spans="1:5" x14ac:dyDescent="0.35">
      <c r="A4594" s="28">
        <v>42</v>
      </c>
      <c r="B4594" s="28" t="s">
        <v>4379</v>
      </c>
      <c r="C4594" s="28" t="s">
        <v>441</v>
      </c>
      <c r="D4594" s="28">
        <v>4218954</v>
      </c>
      <c r="E4594" s="28" t="s">
        <v>4627</v>
      </c>
    </row>
    <row r="4595" spans="1:5" x14ac:dyDescent="0.35">
      <c r="A4595" s="28">
        <v>42</v>
      </c>
      <c r="B4595" s="28" t="s">
        <v>4379</v>
      </c>
      <c r="C4595" s="28" t="s">
        <v>441</v>
      </c>
      <c r="D4595" s="28">
        <v>4219002</v>
      </c>
      <c r="E4595" s="28" t="s">
        <v>4628</v>
      </c>
    </row>
    <row r="4596" spans="1:5" x14ac:dyDescent="0.35">
      <c r="A4596" s="28">
        <v>42</v>
      </c>
      <c r="B4596" s="28" t="s">
        <v>4379</v>
      </c>
      <c r="C4596" s="28" t="s">
        <v>441</v>
      </c>
      <c r="D4596" s="28">
        <v>4219101</v>
      </c>
      <c r="E4596" s="28" t="s">
        <v>4629</v>
      </c>
    </row>
    <row r="4597" spans="1:5" x14ac:dyDescent="0.35">
      <c r="A4597" s="28">
        <v>42</v>
      </c>
      <c r="B4597" s="28" t="s">
        <v>4379</v>
      </c>
      <c r="C4597" s="28" t="s">
        <v>441</v>
      </c>
      <c r="D4597" s="28">
        <v>4219150</v>
      </c>
      <c r="E4597" s="28" t="s">
        <v>4002</v>
      </c>
    </row>
    <row r="4598" spans="1:5" x14ac:dyDescent="0.35">
      <c r="A4598" s="28">
        <v>42</v>
      </c>
      <c r="B4598" s="28" t="s">
        <v>4379</v>
      </c>
      <c r="C4598" s="28" t="s">
        <v>441</v>
      </c>
      <c r="D4598" s="28">
        <v>4219176</v>
      </c>
      <c r="E4598" s="28" t="s">
        <v>3212</v>
      </c>
    </row>
    <row r="4599" spans="1:5" x14ac:dyDescent="0.35">
      <c r="A4599" s="28">
        <v>42</v>
      </c>
      <c r="B4599" s="28" t="s">
        <v>4379</v>
      </c>
      <c r="C4599" s="28" t="s">
        <v>441</v>
      </c>
      <c r="D4599" s="28">
        <v>4219200</v>
      </c>
      <c r="E4599" s="28" t="s">
        <v>4630</v>
      </c>
    </row>
    <row r="4600" spans="1:5" x14ac:dyDescent="0.35">
      <c r="A4600" s="28">
        <v>42</v>
      </c>
      <c r="B4600" s="28" t="s">
        <v>4379</v>
      </c>
      <c r="C4600" s="28" t="s">
        <v>441</v>
      </c>
      <c r="D4600" s="28">
        <v>4219309</v>
      </c>
      <c r="E4600" s="28" t="s">
        <v>4631</v>
      </c>
    </row>
    <row r="4601" spans="1:5" x14ac:dyDescent="0.35">
      <c r="A4601" s="28">
        <v>42</v>
      </c>
      <c r="B4601" s="28" t="s">
        <v>4379</v>
      </c>
      <c r="C4601" s="28" t="s">
        <v>441</v>
      </c>
      <c r="D4601" s="28">
        <v>4219358</v>
      </c>
      <c r="E4601" s="28" t="s">
        <v>4632</v>
      </c>
    </row>
    <row r="4602" spans="1:5" x14ac:dyDescent="0.35">
      <c r="A4602" s="28">
        <v>42</v>
      </c>
      <c r="B4602" s="28" t="s">
        <v>4379</v>
      </c>
      <c r="C4602" s="28" t="s">
        <v>441</v>
      </c>
      <c r="D4602" s="28">
        <v>4219408</v>
      </c>
      <c r="E4602" s="28" t="s">
        <v>4633</v>
      </c>
    </row>
    <row r="4603" spans="1:5" x14ac:dyDescent="0.35">
      <c r="A4603" s="28">
        <v>42</v>
      </c>
      <c r="B4603" s="28" t="s">
        <v>4379</v>
      </c>
      <c r="C4603" s="28" t="s">
        <v>441</v>
      </c>
      <c r="D4603" s="28">
        <v>4219507</v>
      </c>
      <c r="E4603" s="28" t="s">
        <v>4634</v>
      </c>
    </row>
    <row r="4604" spans="1:5" x14ac:dyDescent="0.35">
      <c r="A4604" s="28">
        <v>42</v>
      </c>
      <c r="B4604" s="28" t="s">
        <v>4379</v>
      </c>
      <c r="C4604" s="28" t="s">
        <v>441</v>
      </c>
      <c r="D4604" s="28">
        <v>4219606</v>
      </c>
      <c r="E4604" s="28" t="s">
        <v>4635</v>
      </c>
    </row>
    <row r="4605" spans="1:5" x14ac:dyDescent="0.35">
      <c r="A4605" s="28">
        <v>42</v>
      </c>
      <c r="B4605" s="28" t="s">
        <v>4379</v>
      </c>
      <c r="C4605" s="28" t="s">
        <v>441</v>
      </c>
      <c r="D4605" s="28">
        <v>4219705</v>
      </c>
      <c r="E4605" s="28" t="s">
        <v>4636</v>
      </c>
    </row>
    <row r="4606" spans="1:5" x14ac:dyDescent="0.35">
      <c r="A4606" s="28">
        <v>42</v>
      </c>
      <c r="B4606" s="28" t="s">
        <v>4379</v>
      </c>
      <c r="C4606" s="28" t="s">
        <v>441</v>
      </c>
      <c r="D4606" s="28">
        <v>4219853</v>
      </c>
      <c r="E4606" s="28" t="s">
        <v>4637</v>
      </c>
    </row>
    <row r="4607" spans="1:5" x14ac:dyDescent="0.35">
      <c r="A4607" s="28">
        <v>42</v>
      </c>
      <c r="B4607" s="28" t="s">
        <v>4379</v>
      </c>
      <c r="C4607" s="28" t="s">
        <v>441</v>
      </c>
      <c r="D4607" s="28">
        <v>4220000</v>
      </c>
      <c r="E4607" s="28" t="s">
        <v>4638</v>
      </c>
    </row>
    <row r="4608" spans="1:5" x14ac:dyDescent="0.35">
      <c r="A4608" s="28">
        <v>43</v>
      </c>
      <c r="B4608" s="28" t="s">
        <v>4639</v>
      </c>
      <c r="C4608" s="28" t="s">
        <v>438</v>
      </c>
      <c r="D4608" s="28">
        <v>4300034</v>
      </c>
      <c r="E4608" s="28" t="s">
        <v>4640</v>
      </c>
    </row>
    <row r="4609" spans="1:5" x14ac:dyDescent="0.35">
      <c r="A4609" s="28">
        <v>43</v>
      </c>
      <c r="B4609" s="28" t="s">
        <v>4639</v>
      </c>
      <c r="C4609" s="28" t="s">
        <v>438</v>
      </c>
      <c r="D4609" s="28">
        <v>4300059</v>
      </c>
      <c r="E4609" s="28" t="s">
        <v>4641</v>
      </c>
    </row>
    <row r="4610" spans="1:5" x14ac:dyDescent="0.35">
      <c r="A4610" s="28">
        <v>43</v>
      </c>
      <c r="B4610" s="28" t="s">
        <v>4639</v>
      </c>
      <c r="C4610" s="28" t="s">
        <v>438</v>
      </c>
      <c r="D4610" s="28">
        <v>4300109</v>
      </c>
      <c r="E4610" s="28" t="s">
        <v>4642</v>
      </c>
    </row>
    <row r="4611" spans="1:5" x14ac:dyDescent="0.35">
      <c r="A4611" s="28">
        <v>43</v>
      </c>
      <c r="B4611" s="28" t="s">
        <v>4639</v>
      </c>
      <c r="C4611" s="28" t="s">
        <v>438</v>
      </c>
      <c r="D4611" s="28">
        <v>4300208</v>
      </c>
      <c r="E4611" s="28" t="s">
        <v>4643</v>
      </c>
    </row>
    <row r="4612" spans="1:5" x14ac:dyDescent="0.35">
      <c r="A4612" s="28">
        <v>43</v>
      </c>
      <c r="B4612" s="28" t="s">
        <v>4639</v>
      </c>
      <c r="C4612" s="28" t="s">
        <v>438</v>
      </c>
      <c r="D4612" s="28">
        <v>4300307</v>
      </c>
      <c r="E4612" s="28" t="s">
        <v>4644</v>
      </c>
    </row>
    <row r="4613" spans="1:5" x14ac:dyDescent="0.35">
      <c r="A4613" s="28">
        <v>43</v>
      </c>
      <c r="B4613" s="28" t="s">
        <v>4639</v>
      </c>
      <c r="C4613" s="28" t="s">
        <v>438</v>
      </c>
      <c r="D4613" s="28">
        <v>4300406</v>
      </c>
      <c r="E4613" s="28" t="s">
        <v>4645</v>
      </c>
    </row>
    <row r="4614" spans="1:5" x14ac:dyDescent="0.35">
      <c r="A4614" s="28">
        <v>43</v>
      </c>
      <c r="B4614" s="28" t="s">
        <v>4639</v>
      </c>
      <c r="C4614" s="28" t="s">
        <v>438</v>
      </c>
      <c r="D4614" s="28">
        <v>4300455</v>
      </c>
      <c r="E4614" s="28" t="s">
        <v>4646</v>
      </c>
    </row>
    <row r="4615" spans="1:5" x14ac:dyDescent="0.35">
      <c r="A4615" s="28">
        <v>43</v>
      </c>
      <c r="B4615" s="28" t="s">
        <v>4639</v>
      </c>
      <c r="C4615" s="28" t="s">
        <v>438</v>
      </c>
      <c r="D4615" s="28">
        <v>4300471</v>
      </c>
      <c r="E4615" s="28" t="s">
        <v>4647</v>
      </c>
    </row>
    <row r="4616" spans="1:5" x14ac:dyDescent="0.35">
      <c r="A4616" s="28">
        <v>43</v>
      </c>
      <c r="B4616" s="28" t="s">
        <v>4639</v>
      </c>
      <c r="C4616" s="28" t="s">
        <v>438</v>
      </c>
      <c r="D4616" s="28">
        <v>4300505</v>
      </c>
      <c r="E4616" s="28" t="s">
        <v>4648</v>
      </c>
    </row>
    <row r="4617" spans="1:5" x14ac:dyDescent="0.35">
      <c r="A4617" s="28">
        <v>43</v>
      </c>
      <c r="B4617" s="28" t="s">
        <v>4639</v>
      </c>
      <c r="C4617" s="28" t="s">
        <v>438</v>
      </c>
      <c r="D4617" s="28">
        <v>4300554</v>
      </c>
      <c r="E4617" s="28" t="s">
        <v>594</v>
      </c>
    </row>
    <row r="4618" spans="1:5" x14ac:dyDescent="0.35">
      <c r="A4618" s="28">
        <v>43</v>
      </c>
      <c r="B4618" s="28" t="s">
        <v>4639</v>
      </c>
      <c r="C4618" s="28" t="s">
        <v>438</v>
      </c>
      <c r="D4618" s="28">
        <v>4300570</v>
      </c>
      <c r="E4618" s="28" t="s">
        <v>4649</v>
      </c>
    </row>
    <row r="4619" spans="1:5" x14ac:dyDescent="0.35">
      <c r="A4619" s="28">
        <v>43</v>
      </c>
      <c r="B4619" s="28" t="s">
        <v>4639</v>
      </c>
      <c r="C4619" s="28" t="s">
        <v>438</v>
      </c>
      <c r="D4619" s="28">
        <v>4300604</v>
      </c>
      <c r="E4619" s="28" t="s">
        <v>773</v>
      </c>
    </row>
    <row r="4620" spans="1:5" x14ac:dyDescent="0.35">
      <c r="A4620" s="28">
        <v>43</v>
      </c>
      <c r="B4620" s="28" t="s">
        <v>4639</v>
      </c>
      <c r="C4620" s="28" t="s">
        <v>438</v>
      </c>
      <c r="D4620" s="28">
        <v>4300638</v>
      </c>
      <c r="E4620" s="28" t="s">
        <v>4650</v>
      </c>
    </row>
    <row r="4621" spans="1:5" x14ac:dyDescent="0.35">
      <c r="A4621" s="28">
        <v>43</v>
      </c>
      <c r="B4621" s="28" t="s">
        <v>4639</v>
      </c>
      <c r="C4621" s="28" t="s">
        <v>438</v>
      </c>
      <c r="D4621" s="28">
        <v>4300646</v>
      </c>
      <c r="E4621" s="28" t="s">
        <v>4651</v>
      </c>
    </row>
    <row r="4622" spans="1:5" x14ac:dyDescent="0.35">
      <c r="A4622" s="28">
        <v>43</v>
      </c>
      <c r="B4622" s="28" t="s">
        <v>4639</v>
      </c>
      <c r="C4622" s="28" t="s">
        <v>438</v>
      </c>
      <c r="D4622" s="28">
        <v>4300661</v>
      </c>
      <c r="E4622" s="28" t="s">
        <v>4652</v>
      </c>
    </row>
    <row r="4623" spans="1:5" x14ac:dyDescent="0.35">
      <c r="A4623" s="28">
        <v>43</v>
      </c>
      <c r="B4623" s="28" t="s">
        <v>4639</v>
      </c>
      <c r="C4623" s="28" t="s">
        <v>438</v>
      </c>
      <c r="D4623" s="28">
        <v>4300703</v>
      </c>
      <c r="E4623" s="28" t="s">
        <v>4653</v>
      </c>
    </row>
    <row r="4624" spans="1:5" x14ac:dyDescent="0.35">
      <c r="A4624" s="28">
        <v>43</v>
      </c>
      <c r="B4624" s="28" t="s">
        <v>4639</v>
      </c>
      <c r="C4624" s="28" t="s">
        <v>438</v>
      </c>
      <c r="D4624" s="28">
        <v>4300802</v>
      </c>
      <c r="E4624" s="28" t="s">
        <v>4654</v>
      </c>
    </row>
    <row r="4625" spans="1:5" x14ac:dyDescent="0.35">
      <c r="A4625" s="28">
        <v>43</v>
      </c>
      <c r="B4625" s="28" t="s">
        <v>4639</v>
      </c>
      <c r="C4625" s="28" t="s">
        <v>438</v>
      </c>
      <c r="D4625" s="28">
        <v>4300851</v>
      </c>
      <c r="E4625" s="28" t="s">
        <v>4655</v>
      </c>
    </row>
    <row r="4626" spans="1:5" x14ac:dyDescent="0.35">
      <c r="A4626" s="28">
        <v>43</v>
      </c>
      <c r="B4626" s="28" t="s">
        <v>4639</v>
      </c>
      <c r="C4626" s="28" t="s">
        <v>438</v>
      </c>
      <c r="D4626" s="28">
        <v>4300877</v>
      </c>
      <c r="E4626" s="28" t="s">
        <v>4656</v>
      </c>
    </row>
    <row r="4627" spans="1:5" x14ac:dyDescent="0.35">
      <c r="A4627" s="28">
        <v>43</v>
      </c>
      <c r="B4627" s="28" t="s">
        <v>4639</v>
      </c>
      <c r="C4627" s="28" t="s">
        <v>438</v>
      </c>
      <c r="D4627" s="28">
        <v>4300901</v>
      </c>
      <c r="E4627" s="28" t="s">
        <v>4657</v>
      </c>
    </row>
    <row r="4628" spans="1:5" x14ac:dyDescent="0.35">
      <c r="A4628" s="28">
        <v>43</v>
      </c>
      <c r="B4628" s="28" t="s">
        <v>4639</v>
      </c>
      <c r="C4628" s="28" t="s">
        <v>438</v>
      </c>
      <c r="D4628" s="28">
        <v>4301008</v>
      </c>
      <c r="E4628" s="28" t="s">
        <v>4658</v>
      </c>
    </row>
    <row r="4629" spans="1:5" x14ac:dyDescent="0.35">
      <c r="A4629" s="28">
        <v>43</v>
      </c>
      <c r="B4629" s="28" t="s">
        <v>4639</v>
      </c>
      <c r="C4629" s="28" t="s">
        <v>438</v>
      </c>
      <c r="D4629" s="28">
        <v>4301057</v>
      </c>
      <c r="E4629" s="28" t="s">
        <v>4659</v>
      </c>
    </row>
    <row r="4630" spans="1:5" x14ac:dyDescent="0.35">
      <c r="A4630" s="28">
        <v>43</v>
      </c>
      <c r="B4630" s="28" t="s">
        <v>4639</v>
      </c>
      <c r="C4630" s="28" t="s">
        <v>438</v>
      </c>
      <c r="D4630" s="28">
        <v>4301073</v>
      </c>
      <c r="E4630" s="28" t="s">
        <v>4660</v>
      </c>
    </row>
    <row r="4631" spans="1:5" x14ac:dyDescent="0.35">
      <c r="A4631" s="28">
        <v>43</v>
      </c>
      <c r="B4631" s="28" t="s">
        <v>4639</v>
      </c>
      <c r="C4631" s="28" t="s">
        <v>438</v>
      </c>
      <c r="D4631" s="28">
        <v>4301107</v>
      </c>
      <c r="E4631" s="28" t="s">
        <v>4661</v>
      </c>
    </row>
    <row r="4632" spans="1:5" x14ac:dyDescent="0.35">
      <c r="A4632" s="28">
        <v>43</v>
      </c>
      <c r="B4632" s="28" t="s">
        <v>4639</v>
      </c>
      <c r="C4632" s="28" t="s">
        <v>438</v>
      </c>
      <c r="D4632" s="28">
        <v>4301206</v>
      </c>
      <c r="E4632" s="28" t="s">
        <v>4662</v>
      </c>
    </row>
    <row r="4633" spans="1:5" x14ac:dyDescent="0.35">
      <c r="A4633" s="28">
        <v>43</v>
      </c>
      <c r="B4633" s="28" t="s">
        <v>4639</v>
      </c>
      <c r="C4633" s="28" t="s">
        <v>438</v>
      </c>
      <c r="D4633" s="28">
        <v>4301305</v>
      </c>
      <c r="E4633" s="28" t="s">
        <v>4663</v>
      </c>
    </row>
    <row r="4634" spans="1:5" x14ac:dyDescent="0.35">
      <c r="A4634" s="28">
        <v>43</v>
      </c>
      <c r="B4634" s="28" t="s">
        <v>4639</v>
      </c>
      <c r="C4634" s="28" t="s">
        <v>438</v>
      </c>
      <c r="D4634" s="28">
        <v>4301404</v>
      </c>
      <c r="E4634" s="28" t="s">
        <v>4664</v>
      </c>
    </row>
    <row r="4635" spans="1:5" x14ac:dyDescent="0.35">
      <c r="A4635" s="28">
        <v>43</v>
      </c>
      <c r="B4635" s="28" t="s">
        <v>4639</v>
      </c>
      <c r="C4635" s="28" t="s">
        <v>438</v>
      </c>
      <c r="D4635" s="28">
        <v>4301503</v>
      </c>
      <c r="E4635" s="28" t="s">
        <v>4665</v>
      </c>
    </row>
    <row r="4636" spans="1:5" x14ac:dyDescent="0.35">
      <c r="A4636" s="28">
        <v>43</v>
      </c>
      <c r="B4636" s="28" t="s">
        <v>4639</v>
      </c>
      <c r="C4636" s="28" t="s">
        <v>438</v>
      </c>
      <c r="D4636" s="28">
        <v>4301552</v>
      </c>
      <c r="E4636" s="28" t="s">
        <v>4666</v>
      </c>
    </row>
    <row r="4637" spans="1:5" x14ac:dyDescent="0.35">
      <c r="A4637" s="28">
        <v>43</v>
      </c>
      <c r="B4637" s="28" t="s">
        <v>4639</v>
      </c>
      <c r="C4637" s="28" t="s">
        <v>438</v>
      </c>
      <c r="D4637" s="28">
        <v>4301602</v>
      </c>
      <c r="E4637" s="28" t="s">
        <v>4667</v>
      </c>
    </row>
    <row r="4638" spans="1:5" x14ac:dyDescent="0.35">
      <c r="A4638" s="28">
        <v>43</v>
      </c>
      <c r="B4638" s="28" t="s">
        <v>4639</v>
      </c>
      <c r="C4638" s="28" t="s">
        <v>438</v>
      </c>
      <c r="D4638" s="28">
        <v>4301636</v>
      </c>
      <c r="E4638" s="28" t="s">
        <v>4668</v>
      </c>
    </row>
    <row r="4639" spans="1:5" x14ac:dyDescent="0.35">
      <c r="A4639" s="28">
        <v>43</v>
      </c>
      <c r="B4639" s="28" t="s">
        <v>4639</v>
      </c>
      <c r="C4639" s="28" t="s">
        <v>438</v>
      </c>
      <c r="D4639" s="28">
        <v>4301651</v>
      </c>
      <c r="E4639" s="28" t="s">
        <v>4669</v>
      </c>
    </row>
    <row r="4640" spans="1:5" x14ac:dyDescent="0.35">
      <c r="A4640" s="28">
        <v>43</v>
      </c>
      <c r="B4640" s="28" t="s">
        <v>4639</v>
      </c>
      <c r="C4640" s="28" t="s">
        <v>438</v>
      </c>
      <c r="D4640" s="28">
        <v>4301701</v>
      </c>
      <c r="E4640" s="28" t="s">
        <v>4670</v>
      </c>
    </row>
    <row r="4641" spans="1:5" x14ac:dyDescent="0.35">
      <c r="A4641" s="28">
        <v>43</v>
      </c>
      <c r="B4641" s="28" t="s">
        <v>4639</v>
      </c>
      <c r="C4641" s="28" t="s">
        <v>438</v>
      </c>
      <c r="D4641" s="28">
        <v>4301750</v>
      </c>
      <c r="E4641" s="28" t="s">
        <v>4671</v>
      </c>
    </row>
    <row r="4642" spans="1:5" x14ac:dyDescent="0.35">
      <c r="A4642" s="28">
        <v>43</v>
      </c>
      <c r="B4642" s="28" t="s">
        <v>4639</v>
      </c>
      <c r="C4642" s="28" t="s">
        <v>438</v>
      </c>
      <c r="D4642" s="28">
        <v>4301800</v>
      </c>
      <c r="E4642" s="28" t="s">
        <v>4044</v>
      </c>
    </row>
    <row r="4643" spans="1:5" x14ac:dyDescent="0.35">
      <c r="A4643" s="28">
        <v>43</v>
      </c>
      <c r="B4643" s="28" t="s">
        <v>4639</v>
      </c>
      <c r="C4643" s="28" t="s">
        <v>438</v>
      </c>
      <c r="D4643" s="28">
        <v>4301859</v>
      </c>
      <c r="E4643" s="28" t="s">
        <v>4672</v>
      </c>
    </row>
    <row r="4644" spans="1:5" x14ac:dyDescent="0.35">
      <c r="A4644" s="28">
        <v>43</v>
      </c>
      <c r="B4644" s="28" t="s">
        <v>4639</v>
      </c>
      <c r="C4644" s="28" t="s">
        <v>438</v>
      </c>
      <c r="D4644" s="28">
        <v>4301875</v>
      </c>
      <c r="E4644" s="28" t="s">
        <v>4673</v>
      </c>
    </row>
    <row r="4645" spans="1:5" x14ac:dyDescent="0.35">
      <c r="A4645" s="28">
        <v>43</v>
      </c>
      <c r="B4645" s="28" t="s">
        <v>4639</v>
      </c>
      <c r="C4645" s="28" t="s">
        <v>438</v>
      </c>
      <c r="D4645" s="28">
        <v>4301909</v>
      </c>
      <c r="E4645" s="28" t="s">
        <v>4674</v>
      </c>
    </row>
    <row r="4646" spans="1:5" x14ac:dyDescent="0.35">
      <c r="A4646" s="28">
        <v>43</v>
      </c>
      <c r="B4646" s="28" t="s">
        <v>4639</v>
      </c>
      <c r="C4646" s="28" t="s">
        <v>438</v>
      </c>
      <c r="D4646" s="28">
        <v>4301925</v>
      </c>
      <c r="E4646" s="28" t="s">
        <v>4675</v>
      </c>
    </row>
    <row r="4647" spans="1:5" x14ac:dyDescent="0.35">
      <c r="A4647" s="28">
        <v>43</v>
      </c>
      <c r="B4647" s="28" t="s">
        <v>4639</v>
      </c>
      <c r="C4647" s="28" t="s">
        <v>438</v>
      </c>
      <c r="D4647" s="28">
        <v>4301958</v>
      </c>
      <c r="E4647" s="28" t="s">
        <v>4676</v>
      </c>
    </row>
    <row r="4648" spans="1:5" x14ac:dyDescent="0.35">
      <c r="A4648" s="28">
        <v>43</v>
      </c>
      <c r="B4648" s="28" t="s">
        <v>4639</v>
      </c>
      <c r="C4648" s="28" t="s">
        <v>438</v>
      </c>
      <c r="D4648" s="28">
        <v>4302006</v>
      </c>
      <c r="E4648" s="28" t="s">
        <v>4677</v>
      </c>
    </row>
    <row r="4649" spans="1:5" x14ac:dyDescent="0.35">
      <c r="A4649" s="28">
        <v>43</v>
      </c>
      <c r="B4649" s="28" t="s">
        <v>4639</v>
      </c>
      <c r="C4649" s="28" t="s">
        <v>438</v>
      </c>
      <c r="D4649" s="28">
        <v>4302055</v>
      </c>
      <c r="E4649" s="28" t="s">
        <v>4678</v>
      </c>
    </row>
    <row r="4650" spans="1:5" x14ac:dyDescent="0.35">
      <c r="A4650" s="28">
        <v>43</v>
      </c>
      <c r="B4650" s="28" t="s">
        <v>4639</v>
      </c>
      <c r="C4650" s="28" t="s">
        <v>438</v>
      </c>
      <c r="D4650" s="28">
        <v>4302105</v>
      </c>
      <c r="E4650" s="28" t="s">
        <v>4679</v>
      </c>
    </row>
    <row r="4651" spans="1:5" x14ac:dyDescent="0.35">
      <c r="A4651" s="28">
        <v>43</v>
      </c>
      <c r="B4651" s="28" t="s">
        <v>4639</v>
      </c>
      <c r="C4651" s="28" t="s">
        <v>438</v>
      </c>
      <c r="D4651" s="28">
        <v>4302154</v>
      </c>
      <c r="E4651" s="28" t="s">
        <v>4680</v>
      </c>
    </row>
    <row r="4652" spans="1:5" x14ac:dyDescent="0.35">
      <c r="A4652" s="28">
        <v>43</v>
      </c>
      <c r="B4652" s="28" t="s">
        <v>4639</v>
      </c>
      <c r="C4652" s="28" t="s">
        <v>438</v>
      </c>
      <c r="D4652" s="28">
        <v>4302204</v>
      </c>
      <c r="E4652" s="28" t="s">
        <v>4681</v>
      </c>
    </row>
    <row r="4653" spans="1:5" x14ac:dyDescent="0.35">
      <c r="A4653" s="28">
        <v>43</v>
      </c>
      <c r="B4653" s="28" t="s">
        <v>4639</v>
      </c>
      <c r="C4653" s="28" t="s">
        <v>438</v>
      </c>
      <c r="D4653" s="28">
        <v>4302220</v>
      </c>
      <c r="E4653" s="28" t="s">
        <v>4682</v>
      </c>
    </row>
    <row r="4654" spans="1:5" x14ac:dyDescent="0.35">
      <c r="A4654" s="28">
        <v>43</v>
      </c>
      <c r="B4654" s="28" t="s">
        <v>4639</v>
      </c>
      <c r="C4654" s="28" t="s">
        <v>438</v>
      </c>
      <c r="D4654" s="28">
        <v>4302238</v>
      </c>
      <c r="E4654" s="28" t="s">
        <v>4683</v>
      </c>
    </row>
    <row r="4655" spans="1:5" x14ac:dyDescent="0.35">
      <c r="A4655" s="28">
        <v>43</v>
      </c>
      <c r="B4655" s="28" t="s">
        <v>4639</v>
      </c>
      <c r="C4655" s="28" t="s">
        <v>438</v>
      </c>
      <c r="D4655" s="28">
        <v>4302253</v>
      </c>
      <c r="E4655" s="28" t="s">
        <v>4684</v>
      </c>
    </row>
    <row r="4656" spans="1:5" x14ac:dyDescent="0.35">
      <c r="A4656" s="28">
        <v>43</v>
      </c>
      <c r="B4656" s="28" t="s">
        <v>4639</v>
      </c>
      <c r="C4656" s="28" t="s">
        <v>438</v>
      </c>
      <c r="D4656" s="28">
        <v>4302303</v>
      </c>
      <c r="E4656" s="28" t="s">
        <v>200</v>
      </c>
    </row>
    <row r="4657" spans="1:5" x14ac:dyDescent="0.35">
      <c r="A4657" s="28">
        <v>43</v>
      </c>
      <c r="B4657" s="28" t="s">
        <v>4639</v>
      </c>
      <c r="C4657" s="28" t="s">
        <v>438</v>
      </c>
      <c r="D4657" s="28">
        <v>4302352</v>
      </c>
      <c r="E4657" s="28" t="s">
        <v>4685</v>
      </c>
    </row>
    <row r="4658" spans="1:5" x14ac:dyDescent="0.35">
      <c r="A4658" s="28">
        <v>43</v>
      </c>
      <c r="B4658" s="28" t="s">
        <v>4639</v>
      </c>
      <c r="C4658" s="28" t="s">
        <v>438</v>
      </c>
      <c r="D4658" s="28">
        <v>4302378</v>
      </c>
      <c r="E4658" s="28" t="s">
        <v>4686</v>
      </c>
    </row>
    <row r="4659" spans="1:5" x14ac:dyDescent="0.35">
      <c r="A4659" s="28">
        <v>43</v>
      </c>
      <c r="B4659" s="28" t="s">
        <v>4639</v>
      </c>
      <c r="C4659" s="28" t="s">
        <v>438</v>
      </c>
      <c r="D4659" s="28">
        <v>4302402</v>
      </c>
      <c r="E4659" s="28" t="s">
        <v>4687</v>
      </c>
    </row>
    <row r="4660" spans="1:5" x14ac:dyDescent="0.35">
      <c r="A4660" s="28">
        <v>43</v>
      </c>
      <c r="B4660" s="28" t="s">
        <v>4639</v>
      </c>
      <c r="C4660" s="28" t="s">
        <v>438</v>
      </c>
      <c r="D4660" s="28">
        <v>4302451</v>
      </c>
      <c r="E4660" s="28" t="s">
        <v>4688</v>
      </c>
    </row>
    <row r="4661" spans="1:5" x14ac:dyDescent="0.35">
      <c r="A4661" s="28">
        <v>43</v>
      </c>
      <c r="B4661" s="28" t="s">
        <v>4639</v>
      </c>
      <c r="C4661" s="28" t="s">
        <v>438</v>
      </c>
      <c r="D4661" s="28">
        <v>4302501</v>
      </c>
      <c r="E4661" s="28" t="s">
        <v>4689</v>
      </c>
    </row>
    <row r="4662" spans="1:5" x14ac:dyDescent="0.35">
      <c r="A4662" s="28">
        <v>43</v>
      </c>
      <c r="B4662" s="28" t="s">
        <v>4639</v>
      </c>
      <c r="C4662" s="28" t="s">
        <v>438</v>
      </c>
      <c r="D4662" s="28">
        <v>4302584</v>
      </c>
      <c r="E4662" s="28" t="s">
        <v>4690</v>
      </c>
    </row>
    <row r="4663" spans="1:5" x14ac:dyDescent="0.35">
      <c r="A4663" s="28">
        <v>43</v>
      </c>
      <c r="B4663" s="28" t="s">
        <v>4639</v>
      </c>
      <c r="C4663" s="28" t="s">
        <v>438</v>
      </c>
      <c r="D4663" s="28">
        <v>4302600</v>
      </c>
      <c r="E4663" s="28" t="s">
        <v>4691</v>
      </c>
    </row>
    <row r="4664" spans="1:5" x14ac:dyDescent="0.35">
      <c r="A4664" s="28">
        <v>43</v>
      </c>
      <c r="B4664" s="28" t="s">
        <v>4639</v>
      </c>
      <c r="C4664" s="28" t="s">
        <v>438</v>
      </c>
      <c r="D4664" s="28">
        <v>4302659</v>
      </c>
      <c r="E4664" s="28" t="s">
        <v>4692</v>
      </c>
    </row>
    <row r="4665" spans="1:5" x14ac:dyDescent="0.35">
      <c r="A4665" s="28">
        <v>43</v>
      </c>
      <c r="B4665" s="28" t="s">
        <v>4639</v>
      </c>
      <c r="C4665" s="28" t="s">
        <v>438</v>
      </c>
      <c r="D4665" s="28">
        <v>4302709</v>
      </c>
      <c r="E4665" s="28" t="s">
        <v>4693</v>
      </c>
    </row>
    <row r="4666" spans="1:5" x14ac:dyDescent="0.35">
      <c r="A4666" s="28">
        <v>43</v>
      </c>
      <c r="B4666" s="28" t="s">
        <v>4639</v>
      </c>
      <c r="C4666" s="28" t="s">
        <v>438</v>
      </c>
      <c r="D4666" s="28">
        <v>4302808</v>
      </c>
      <c r="E4666" s="28" t="s">
        <v>4694</v>
      </c>
    </row>
    <row r="4667" spans="1:5" x14ac:dyDescent="0.35">
      <c r="A4667" s="28">
        <v>43</v>
      </c>
      <c r="B4667" s="28" t="s">
        <v>4639</v>
      </c>
      <c r="C4667" s="28" t="s">
        <v>438</v>
      </c>
      <c r="D4667" s="28">
        <v>4302907</v>
      </c>
      <c r="E4667" s="28" t="s">
        <v>4695</v>
      </c>
    </row>
    <row r="4668" spans="1:5" x14ac:dyDescent="0.35">
      <c r="A4668" s="28">
        <v>43</v>
      </c>
      <c r="B4668" s="28" t="s">
        <v>4639</v>
      </c>
      <c r="C4668" s="28" t="s">
        <v>438</v>
      </c>
      <c r="D4668" s="28">
        <v>4303004</v>
      </c>
      <c r="E4668" s="28" t="s">
        <v>4696</v>
      </c>
    </row>
    <row r="4669" spans="1:5" x14ac:dyDescent="0.35">
      <c r="A4669" s="28">
        <v>43</v>
      </c>
      <c r="B4669" s="28" t="s">
        <v>4639</v>
      </c>
      <c r="C4669" s="28" t="s">
        <v>438</v>
      </c>
      <c r="D4669" s="28">
        <v>4303103</v>
      </c>
      <c r="E4669" s="28" t="s">
        <v>796</v>
      </c>
    </row>
    <row r="4670" spans="1:5" x14ac:dyDescent="0.35">
      <c r="A4670" s="28">
        <v>43</v>
      </c>
      <c r="B4670" s="28" t="s">
        <v>4639</v>
      </c>
      <c r="C4670" s="28" t="s">
        <v>438</v>
      </c>
      <c r="D4670" s="28">
        <v>4303202</v>
      </c>
      <c r="E4670" s="28" t="s">
        <v>4697</v>
      </c>
    </row>
    <row r="4671" spans="1:5" x14ac:dyDescent="0.35">
      <c r="A4671" s="28">
        <v>43</v>
      </c>
      <c r="B4671" s="28" t="s">
        <v>4639</v>
      </c>
      <c r="C4671" s="28" t="s">
        <v>438</v>
      </c>
      <c r="D4671" s="28">
        <v>4303301</v>
      </c>
      <c r="E4671" s="28" t="s">
        <v>4698</v>
      </c>
    </row>
    <row r="4672" spans="1:5" x14ac:dyDescent="0.35">
      <c r="A4672" s="28">
        <v>43</v>
      </c>
      <c r="B4672" s="28" t="s">
        <v>4639</v>
      </c>
      <c r="C4672" s="28" t="s">
        <v>438</v>
      </c>
      <c r="D4672" s="28">
        <v>4303400</v>
      </c>
      <c r="E4672" s="28" t="s">
        <v>1510</v>
      </c>
    </row>
    <row r="4673" spans="1:5" x14ac:dyDescent="0.35">
      <c r="A4673" s="28">
        <v>43</v>
      </c>
      <c r="B4673" s="28" t="s">
        <v>4639</v>
      </c>
      <c r="C4673" s="28" t="s">
        <v>438</v>
      </c>
      <c r="D4673" s="28">
        <v>4303509</v>
      </c>
      <c r="E4673" s="28" t="s">
        <v>4699</v>
      </c>
    </row>
    <row r="4674" spans="1:5" x14ac:dyDescent="0.35">
      <c r="A4674" s="28">
        <v>43</v>
      </c>
      <c r="B4674" s="28" t="s">
        <v>4639</v>
      </c>
      <c r="C4674" s="28" t="s">
        <v>438</v>
      </c>
      <c r="D4674" s="28">
        <v>4303558</v>
      </c>
      <c r="E4674" s="28" t="s">
        <v>4700</v>
      </c>
    </row>
    <row r="4675" spans="1:5" x14ac:dyDescent="0.35">
      <c r="A4675" s="28">
        <v>43</v>
      </c>
      <c r="B4675" s="28" t="s">
        <v>4639</v>
      </c>
      <c r="C4675" s="28" t="s">
        <v>438</v>
      </c>
      <c r="D4675" s="28">
        <v>4303608</v>
      </c>
      <c r="E4675" s="28" t="s">
        <v>4701</v>
      </c>
    </row>
    <row r="4676" spans="1:5" x14ac:dyDescent="0.35">
      <c r="A4676" s="28">
        <v>43</v>
      </c>
      <c r="B4676" s="28" t="s">
        <v>4639</v>
      </c>
      <c r="C4676" s="28" t="s">
        <v>438</v>
      </c>
      <c r="D4676" s="28">
        <v>4303673</v>
      </c>
      <c r="E4676" s="28" t="s">
        <v>4702</v>
      </c>
    </row>
    <row r="4677" spans="1:5" x14ac:dyDescent="0.35">
      <c r="A4677" s="28">
        <v>43</v>
      </c>
      <c r="B4677" s="28" t="s">
        <v>4639</v>
      </c>
      <c r="C4677" s="28" t="s">
        <v>438</v>
      </c>
      <c r="D4677" s="28">
        <v>4303707</v>
      </c>
      <c r="E4677" s="28" t="s">
        <v>4703</v>
      </c>
    </row>
    <row r="4678" spans="1:5" x14ac:dyDescent="0.35">
      <c r="A4678" s="28">
        <v>43</v>
      </c>
      <c r="B4678" s="28" t="s">
        <v>4639</v>
      </c>
      <c r="C4678" s="28" t="s">
        <v>438</v>
      </c>
      <c r="D4678" s="28">
        <v>4303806</v>
      </c>
      <c r="E4678" s="28" t="s">
        <v>4704</v>
      </c>
    </row>
    <row r="4679" spans="1:5" x14ac:dyDescent="0.35">
      <c r="A4679" s="28">
        <v>43</v>
      </c>
      <c r="B4679" s="28" t="s">
        <v>4639</v>
      </c>
      <c r="C4679" s="28" t="s">
        <v>438</v>
      </c>
      <c r="D4679" s="28">
        <v>4303905</v>
      </c>
      <c r="E4679" s="28" t="s">
        <v>4705</v>
      </c>
    </row>
    <row r="4680" spans="1:5" x14ac:dyDescent="0.35">
      <c r="A4680" s="28">
        <v>43</v>
      </c>
      <c r="B4680" s="28" t="s">
        <v>4639</v>
      </c>
      <c r="C4680" s="28" t="s">
        <v>438</v>
      </c>
      <c r="D4680" s="28">
        <v>4304002</v>
      </c>
      <c r="E4680" s="28" t="s">
        <v>4706</v>
      </c>
    </row>
    <row r="4681" spans="1:5" x14ac:dyDescent="0.35">
      <c r="A4681" s="28">
        <v>43</v>
      </c>
      <c r="B4681" s="28" t="s">
        <v>4639</v>
      </c>
      <c r="C4681" s="28" t="s">
        <v>438</v>
      </c>
      <c r="D4681" s="28">
        <v>4304101</v>
      </c>
      <c r="E4681" s="28" t="s">
        <v>4707</v>
      </c>
    </row>
    <row r="4682" spans="1:5" x14ac:dyDescent="0.35">
      <c r="A4682" s="28">
        <v>43</v>
      </c>
      <c r="B4682" s="28" t="s">
        <v>4639</v>
      </c>
      <c r="C4682" s="28" t="s">
        <v>438</v>
      </c>
      <c r="D4682" s="28">
        <v>4304200</v>
      </c>
      <c r="E4682" s="28" t="s">
        <v>4708</v>
      </c>
    </row>
    <row r="4683" spans="1:5" x14ac:dyDescent="0.35">
      <c r="A4683" s="28">
        <v>43</v>
      </c>
      <c r="B4683" s="28" t="s">
        <v>4639</v>
      </c>
      <c r="C4683" s="28" t="s">
        <v>438</v>
      </c>
      <c r="D4683" s="28">
        <v>4304309</v>
      </c>
      <c r="E4683" s="28" t="s">
        <v>4709</v>
      </c>
    </row>
    <row r="4684" spans="1:5" x14ac:dyDescent="0.35">
      <c r="A4684" s="28">
        <v>43</v>
      </c>
      <c r="B4684" s="28" t="s">
        <v>4639</v>
      </c>
      <c r="C4684" s="28" t="s">
        <v>438</v>
      </c>
      <c r="D4684" s="28">
        <v>4304358</v>
      </c>
      <c r="E4684" s="28" t="s">
        <v>4710</v>
      </c>
    </row>
    <row r="4685" spans="1:5" x14ac:dyDescent="0.35">
      <c r="A4685" s="28">
        <v>43</v>
      </c>
      <c r="B4685" s="28" t="s">
        <v>4639</v>
      </c>
      <c r="C4685" s="28" t="s">
        <v>438</v>
      </c>
      <c r="D4685" s="28">
        <v>4304408</v>
      </c>
      <c r="E4685" s="28" t="s">
        <v>4711</v>
      </c>
    </row>
    <row r="4686" spans="1:5" x14ac:dyDescent="0.35">
      <c r="A4686" s="28">
        <v>43</v>
      </c>
      <c r="B4686" s="28" t="s">
        <v>4639</v>
      </c>
      <c r="C4686" s="28" t="s">
        <v>438</v>
      </c>
      <c r="D4686" s="28">
        <v>4304507</v>
      </c>
      <c r="E4686" s="28" t="s">
        <v>4712</v>
      </c>
    </row>
    <row r="4687" spans="1:5" x14ac:dyDescent="0.35">
      <c r="A4687" s="28">
        <v>43</v>
      </c>
      <c r="B4687" s="28" t="s">
        <v>4639</v>
      </c>
      <c r="C4687" s="28" t="s">
        <v>438</v>
      </c>
      <c r="D4687" s="28">
        <v>4304606</v>
      </c>
      <c r="E4687" s="28" t="s">
        <v>4713</v>
      </c>
    </row>
    <row r="4688" spans="1:5" x14ac:dyDescent="0.35">
      <c r="A4688" s="28">
        <v>43</v>
      </c>
      <c r="B4688" s="28" t="s">
        <v>4639</v>
      </c>
      <c r="C4688" s="28" t="s">
        <v>438</v>
      </c>
      <c r="D4688" s="28">
        <v>4304614</v>
      </c>
      <c r="E4688" s="28" t="s">
        <v>4714</v>
      </c>
    </row>
    <row r="4689" spans="1:5" x14ac:dyDescent="0.35">
      <c r="A4689" s="28">
        <v>43</v>
      </c>
      <c r="B4689" s="28" t="s">
        <v>4639</v>
      </c>
      <c r="C4689" s="28" t="s">
        <v>438</v>
      </c>
      <c r="D4689" s="28">
        <v>4304622</v>
      </c>
      <c r="E4689" s="28" t="s">
        <v>4715</v>
      </c>
    </row>
    <row r="4690" spans="1:5" x14ac:dyDescent="0.35">
      <c r="A4690" s="28">
        <v>43</v>
      </c>
      <c r="B4690" s="28" t="s">
        <v>4639</v>
      </c>
      <c r="C4690" s="28" t="s">
        <v>438</v>
      </c>
      <c r="D4690" s="28">
        <v>4304630</v>
      </c>
      <c r="E4690" s="28" t="s">
        <v>4716</v>
      </c>
    </row>
    <row r="4691" spans="1:5" x14ac:dyDescent="0.35">
      <c r="A4691" s="28">
        <v>43</v>
      </c>
      <c r="B4691" s="28" t="s">
        <v>4639</v>
      </c>
      <c r="C4691" s="28" t="s">
        <v>438</v>
      </c>
      <c r="D4691" s="28">
        <v>4304655</v>
      </c>
      <c r="E4691" s="28" t="s">
        <v>4717</v>
      </c>
    </row>
    <row r="4692" spans="1:5" x14ac:dyDescent="0.35">
      <c r="A4692" s="28">
        <v>43</v>
      </c>
      <c r="B4692" s="28" t="s">
        <v>4639</v>
      </c>
      <c r="C4692" s="28" t="s">
        <v>438</v>
      </c>
      <c r="D4692" s="28">
        <v>4304663</v>
      </c>
      <c r="E4692" s="28" t="s">
        <v>4718</v>
      </c>
    </row>
    <row r="4693" spans="1:5" x14ac:dyDescent="0.35">
      <c r="A4693" s="28">
        <v>43</v>
      </c>
      <c r="B4693" s="28" t="s">
        <v>4639</v>
      </c>
      <c r="C4693" s="28" t="s">
        <v>438</v>
      </c>
      <c r="D4693" s="28">
        <v>4304671</v>
      </c>
      <c r="E4693" s="28" t="s">
        <v>4719</v>
      </c>
    </row>
    <row r="4694" spans="1:5" x14ac:dyDescent="0.35">
      <c r="A4694" s="28">
        <v>43</v>
      </c>
      <c r="B4694" s="28" t="s">
        <v>4639</v>
      </c>
      <c r="C4694" s="28" t="s">
        <v>438</v>
      </c>
      <c r="D4694" s="28">
        <v>4304689</v>
      </c>
      <c r="E4694" s="28" t="s">
        <v>4720</v>
      </c>
    </row>
    <row r="4695" spans="1:5" x14ac:dyDescent="0.35">
      <c r="A4695" s="28">
        <v>43</v>
      </c>
      <c r="B4695" s="28" t="s">
        <v>4639</v>
      </c>
      <c r="C4695" s="28" t="s">
        <v>438</v>
      </c>
      <c r="D4695" s="28">
        <v>4304697</v>
      </c>
      <c r="E4695" s="28" t="s">
        <v>4721</v>
      </c>
    </row>
    <row r="4696" spans="1:5" x14ac:dyDescent="0.35">
      <c r="A4696" s="28">
        <v>43</v>
      </c>
      <c r="B4696" s="28" t="s">
        <v>4639</v>
      </c>
      <c r="C4696" s="28" t="s">
        <v>438</v>
      </c>
      <c r="D4696" s="28">
        <v>4304705</v>
      </c>
      <c r="E4696" s="28" t="s">
        <v>4722</v>
      </c>
    </row>
    <row r="4697" spans="1:5" x14ac:dyDescent="0.35">
      <c r="A4697" s="28">
        <v>43</v>
      </c>
      <c r="B4697" s="28" t="s">
        <v>4639</v>
      </c>
      <c r="C4697" s="28" t="s">
        <v>438</v>
      </c>
      <c r="D4697" s="28">
        <v>4304713</v>
      </c>
      <c r="E4697" s="28" t="s">
        <v>4723</v>
      </c>
    </row>
    <row r="4698" spans="1:5" x14ac:dyDescent="0.35">
      <c r="A4698" s="28">
        <v>43</v>
      </c>
      <c r="B4698" s="28" t="s">
        <v>4639</v>
      </c>
      <c r="C4698" s="28" t="s">
        <v>438</v>
      </c>
      <c r="D4698" s="28">
        <v>4304804</v>
      </c>
      <c r="E4698" s="28" t="s">
        <v>4724</v>
      </c>
    </row>
    <row r="4699" spans="1:5" x14ac:dyDescent="0.35">
      <c r="A4699" s="28">
        <v>43</v>
      </c>
      <c r="B4699" s="28" t="s">
        <v>4639</v>
      </c>
      <c r="C4699" s="28" t="s">
        <v>438</v>
      </c>
      <c r="D4699" s="28">
        <v>4304853</v>
      </c>
      <c r="E4699" s="28" t="s">
        <v>4725</v>
      </c>
    </row>
    <row r="4700" spans="1:5" x14ac:dyDescent="0.35">
      <c r="A4700" s="28">
        <v>43</v>
      </c>
      <c r="B4700" s="28" t="s">
        <v>4639</v>
      </c>
      <c r="C4700" s="28" t="s">
        <v>438</v>
      </c>
      <c r="D4700" s="28">
        <v>4304903</v>
      </c>
      <c r="E4700" s="28" t="s">
        <v>4726</v>
      </c>
    </row>
    <row r="4701" spans="1:5" x14ac:dyDescent="0.35">
      <c r="A4701" s="28">
        <v>43</v>
      </c>
      <c r="B4701" s="28" t="s">
        <v>4639</v>
      </c>
      <c r="C4701" s="28" t="s">
        <v>438</v>
      </c>
      <c r="D4701" s="28">
        <v>4304952</v>
      </c>
      <c r="E4701" s="28" t="s">
        <v>4727</v>
      </c>
    </row>
    <row r="4702" spans="1:5" x14ac:dyDescent="0.35">
      <c r="A4702" s="28">
        <v>43</v>
      </c>
      <c r="B4702" s="28" t="s">
        <v>4639</v>
      </c>
      <c r="C4702" s="28" t="s">
        <v>438</v>
      </c>
      <c r="D4702" s="28">
        <v>4305009</v>
      </c>
      <c r="E4702" s="28" t="s">
        <v>4728</v>
      </c>
    </row>
    <row r="4703" spans="1:5" x14ac:dyDescent="0.35">
      <c r="A4703" s="28">
        <v>43</v>
      </c>
      <c r="B4703" s="28" t="s">
        <v>4639</v>
      </c>
      <c r="C4703" s="28" t="s">
        <v>438</v>
      </c>
      <c r="D4703" s="28">
        <v>4305108</v>
      </c>
      <c r="E4703" s="28" t="s">
        <v>4729</v>
      </c>
    </row>
    <row r="4704" spans="1:5" x14ac:dyDescent="0.35">
      <c r="A4704" s="28">
        <v>43</v>
      </c>
      <c r="B4704" s="28" t="s">
        <v>4639</v>
      </c>
      <c r="C4704" s="28" t="s">
        <v>438</v>
      </c>
      <c r="D4704" s="28">
        <v>4305116</v>
      </c>
      <c r="E4704" s="28" t="s">
        <v>802</v>
      </c>
    </row>
    <row r="4705" spans="1:5" x14ac:dyDescent="0.35">
      <c r="A4705" s="28">
        <v>43</v>
      </c>
      <c r="B4705" s="28" t="s">
        <v>4639</v>
      </c>
      <c r="C4705" s="28" t="s">
        <v>438</v>
      </c>
      <c r="D4705" s="28">
        <v>4305124</v>
      </c>
      <c r="E4705" s="28" t="s">
        <v>4730</v>
      </c>
    </row>
    <row r="4706" spans="1:5" x14ac:dyDescent="0.35">
      <c r="A4706" s="28">
        <v>43</v>
      </c>
      <c r="B4706" s="28" t="s">
        <v>4639</v>
      </c>
      <c r="C4706" s="28" t="s">
        <v>438</v>
      </c>
      <c r="D4706" s="28">
        <v>4305132</v>
      </c>
      <c r="E4706" s="28" t="s">
        <v>4731</v>
      </c>
    </row>
    <row r="4707" spans="1:5" x14ac:dyDescent="0.35">
      <c r="A4707" s="28">
        <v>43</v>
      </c>
      <c r="B4707" s="28" t="s">
        <v>4639</v>
      </c>
      <c r="C4707" s="28" t="s">
        <v>438</v>
      </c>
      <c r="D4707" s="28">
        <v>4305157</v>
      </c>
      <c r="E4707" s="28" t="s">
        <v>4732</v>
      </c>
    </row>
    <row r="4708" spans="1:5" x14ac:dyDescent="0.35">
      <c r="A4708" s="28">
        <v>43</v>
      </c>
      <c r="B4708" s="28" t="s">
        <v>4639</v>
      </c>
      <c r="C4708" s="28" t="s">
        <v>438</v>
      </c>
      <c r="D4708" s="28">
        <v>4305173</v>
      </c>
      <c r="E4708" s="28" t="s">
        <v>4733</v>
      </c>
    </row>
    <row r="4709" spans="1:5" x14ac:dyDescent="0.35">
      <c r="A4709" s="28">
        <v>43</v>
      </c>
      <c r="B4709" s="28" t="s">
        <v>4639</v>
      </c>
      <c r="C4709" s="28" t="s">
        <v>438</v>
      </c>
      <c r="D4709" s="28">
        <v>4305207</v>
      </c>
      <c r="E4709" s="28" t="s">
        <v>4734</v>
      </c>
    </row>
    <row r="4710" spans="1:5" x14ac:dyDescent="0.35">
      <c r="A4710" s="28">
        <v>43</v>
      </c>
      <c r="B4710" s="28" t="s">
        <v>4639</v>
      </c>
      <c r="C4710" s="28" t="s">
        <v>438</v>
      </c>
      <c r="D4710" s="28">
        <v>4305306</v>
      </c>
      <c r="E4710" s="28" t="s">
        <v>4735</v>
      </c>
    </row>
    <row r="4711" spans="1:5" x14ac:dyDescent="0.35">
      <c r="A4711" s="28">
        <v>43</v>
      </c>
      <c r="B4711" s="28" t="s">
        <v>4639</v>
      </c>
      <c r="C4711" s="28" t="s">
        <v>438</v>
      </c>
      <c r="D4711" s="28">
        <v>4305355</v>
      </c>
      <c r="E4711" s="28" t="s">
        <v>4736</v>
      </c>
    </row>
    <row r="4712" spans="1:5" x14ac:dyDescent="0.35">
      <c r="A4712" s="28">
        <v>43</v>
      </c>
      <c r="B4712" s="28" t="s">
        <v>4639</v>
      </c>
      <c r="C4712" s="28" t="s">
        <v>438</v>
      </c>
      <c r="D4712" s="28">
        <v>4305371</v>
      </c>
      <c r="E4712" s="28" t="s">
        <v>4737</v>
      </c>
    </row>
    <row r="4713" spans="1:5" x14ac:dyDescent="0.35">
      <c r="A4713" s="28">
        <v>43</v>
      </c>
      <c r="B4713" s="28" t="s">
        <v>4639</v>
      </c>
      <c r="C4713" s="28" t="s">
        <v>438</v>
      </c>
      <c r="D4713" s="28">
        <v>4305405</v>
      </c>
      <c r="E4713" s="28" t="s">
        <v>4738</v>
      </c>
    </row>
    <row r="4714" spans="1:5" x14ac:dyDescent="0.35">
      <c r="A4714" s="28">
        <v>43</v>
      </c>
      <c r="B4714" s="28" t="s">
        <v>4639</v>
      </c>
      <c r="C4714" s="28" t="s">
        <v>438</v>
      </c>
      <c r="D4714" s="28">
        <v>4305439</v>
      </c>
      <c r="E4714" s="28" t="s">
        <v>4739</v>
      </c>
    </row>
    <row r="4715" spans="1:5" x14ac:dyDescent="0.35">
      <c r="A4715" s="28">
        <v>43</v>
      </c>
      <c r="B4715" s="28" t="s">
        <v>4639</v>
      </c>
      <c r="C4715" s="28" t="s">
        <v>438</v>
      </c>
      <c r="D4715" s="28">
        <v>4305447</v>
      </c>
      <c r="E4715" s="28" t="s">
        <v>4740</v>
      </c>
    </row>
    <row r="4716" spans="1:5" x14ac:dyDescent="0.35">
      <c r="A4716" s="28">
        <v>43</v>
      </c>
      <c r="B4716" s="28" t="s">
        <v>4639</v>
      </c>
      <c r="C4716" s="28" t="s">
        <v>438</v>
      </c>
      <c r="D4716" s="28">
        <v>4305454</v>
      </c>
      <c r="E4716" s="28" t="s">
        <v>4741</v>
      </c>
    </row>
    <row r="4717" spans="1:5" x14ac:dyDescent="0.35">
      <c r="A4717" s="28">
        <v>43</v>
      </c>
      <c r="B4717" s="28" t="s">
        <v>4639</v>
      </c>
      <c r="C4717" s="28" t="s">
        <v>438</v>
      </c>
      <c r="D4717" s="28">
        <v>4305504</v>
      </c>
      <c r="E4717" s="28" t="s">
        <v>4742</v>
      </c>
    </row>
    <row r="4718" spans="1:5" x14ac:dyDescent="0.35">
      <c r="A4718" s="28">
        <v>43</v>
      </c>
      <c r="B4718" s="28" t="s">
        <v>4639</v>
      </c>
      <c r="C4718" s="28" t="s">
        <v>438</v>
      </c>
      <c r="D4718" s="28">
        <v>4305587</v>
      </c>
      <c r="E4718" s="28" t="s">
        <v>965</v>
      </c>
    </row>
    <row r="4719" spans="1:5" x14ac:dyDescent="0.35">
      <c r="A4719" s="28">
        <v>43</v>
      </c>
      <c r="B4719" s="28" t="s">
        <v>4639</v>
      </c>
      <c r="C4719" s="28" t="s">
        <v>438</v>
      </c>
      <c r="D4719" s="28">
        <v>4305603</v>
      </c>
      <c r="E4719" s="28" t="s">
        <v>4087</v>
      </c>
    </row>
    <row r="4720" spans="1:5" x14ac:dyDescent="0.35">
      <c r="A4720" s="28">
        <v>43</v>
      </c>
      <c r="B4720" s="28" t="s">
        <v>4639</v>
      </c>
      <c r="C4720" s="28" t="s">
        <v>438</v>
      </c>
      <c r="D4720" s="28">
        <v>4305702</v>
      </c>
      <c r="E4720" s="28" t="s">
        <v>4743</v>
      </c>
    </row>
    <row r="4721" spans="1:5" x14ac:dyDescent="0.35">
      <c r="A4721" s="28">
        <v>43</v>
      </c>
      <c r="B4721" s="28" t="s">
        <v>4639</v>
      </c>
      <c r="C4721" s="28" t="s">
        <v>438</v>
      </c>
      <c r="D4721" s="28">
        <v>4305801</v>
      </c>
      <c r="E4721" s="28" t="s">
        <v>4744</v>
      </c>
    </row>
    <row r="4722" spans="1:5" x14ac:dyDescent="0.35">
      <c r="A4722" s="28">
        <v>43</v>
      </c>
      <c r="B4722" s="28" t="s">
        <v>4639</v>
      </c>
      <c r="C4722" s="28" t="s">
        <v>438</v>
      </c>
      <c r="D4722" s="28">
        <v>4305835</v>
      </c>
      <c r="E4722" s="28" t="s">
        <v>4745</v>
      </c>
    </row>
    <row r="4723" spans="1:5" x14ac:dyDescent="0.35">
      <c r="A4723" s="28">
        <v>43</v>
      </c>
      <c r="B4723" s="28" t="s">
        <v>4639</v>
      </c>
      <c r="C4723" s="28" t="s">
        <v>438</v>
      </c>
      <c r="D4723" s="28">
        <v>4305850</v>
      </c>
      <c r="E4723" s="28" t="s">
        <v>4746</v>
      </c>
    </row>
    <row r="4724" spans="1:5" x14ac:dyDescent="0.35">
      <c r="A4724" s="28">
        <v>43</v>
      </c>
      <c r="B4724" s="28" t="s">
        <v>4639</v>
      </c>
      <c r="C4724" s="28" t="s">
        <v>438</v>
      </c>
      <c r="D4724" s="28">
        <v>4305871</v>
      </c>
      <c r="E4724" s="28" t="s">
        <v>4747</v>
      </c>
    </row>
    <row r="4725" spans="1:5" x14ac:dyDescent="0.35">
      <c r="A4725" s="28">
        <v>43</v>
      </c>
      <c r="B4725" s="28" t="s">
        <v>4639</v>
      </c>
      <c r="C4725" s="28" t="s">
        <v>438</v>
      </c>
      <c r="D4725" s="28">
        <v>4305900</v>
      </c>
      <c r="E4725" s="28" t="s">
        <v>4748</v>
      </c>
    </row>
    <row r="4726" spans="1:5" x14ac:dyDescent="0.35">
      <c r="A4726" s="28">
        <v>43</v>
      </c>
      <c r="B4726" s="28" t="s">
        <v>4639</v>
      </c>
      <c r="C4726" s="28" t="s">
        <v>438</v>
      </c>
      <c r="D4726" s="28">
        <v>4305934</v>
      </c>
      <c r="E4726" s="28" t="s">
        <v>4749</v>
      </c>
    </row>
    <row r="4727" spans="1:5" x14ac:dyDescent="0.35">
      <c r="A4727" s="28">
        <v>43</v>
      </c>
      <c r="B4727" s="28" t="s">
        <v>4639</v>
      </c>
      <c r="C4727" s="28" t="s">
        <v>438</v>
      </c>
      <c r="D4727" s="28">
        <v>4305959</v>
      </c>
      <c r="E4727" s="28" t="s">
        <v>4750</v>
      </c>
    </row>
    <row r="4728" spans="1:5" x14ac:dyDescent="0.35">
      <c r="A4728" s="28">
        <v>43</v>
      </c>
      <c r="B4728" s="28" t="s">
        <v>4639</v>
      </c>
      <c r="C4728" s="28" t="s">
        <v>438</v>
      </c>
      <c r="D4728" s="28">
        <v>4305975</v>
      </c>
      <c r="E4728" s="28" t="s">
        <v>4751</v>
      </c>
    </row>
    <row r="4729" spans="1:5" x14ac:dyDescent="0.35">
      <c r="A4729" s="28">
        <v>43</v>
      </c>
      <c r="B4729" s="28" t="s">
        <v>4639</v>
      </c>
      <c r="C4729" s="28" t="s">
        <v>438</v>
      </c>
      <c r="D4729" s="28">
        <v>4306007</v>
      </c>
      <c r="E4729" s="28" t="s">
        <v>4752</v>
      </c>
    </row>
    <row r="4730" spans="1:5" x14ac:dyDescent="0.35">
      <c r="A4730" s="28">
        <v>43</v>
      </c>
      <c r="B4730" s="28" t="s">
        <v>4639</v>
      </c>
      <c r="C4730" s="28" t="s">
        <v>438</v>
      </c>
      <c r="D4730" s="28">
        <v>4306056</v>
      </c>
      <c r="E4730" s="28" t="s">
        <v>4753</v>
      </c>
    </row>
    <row r="4731" spans="1:5" x14ac:dyDescent="0.35">
      <c r="A4731" s="28">
        <v>43</v>
      </c>
      <c r="B4731" s="28" t="s">
        <v>4639</v>
      </c>
      <c r="C4731" s="28" t="s">
        <v>438</v>
      </c>
      <c r="D4731" s="28">
        <v>4306072</v>
      </c>
      <c r="E4731" s="28" t="s">
        <v>4754</v>
      </c>
    </row>
    <row r="4732" spans="1:5" x14ac:dyDescent="0.35">
      <c r="A4732" s="28">
        <v>43</v>
      </c>
      <c r="B4732" s="28" t="s">
        <v>4639</v>
      </c>
      <c r="C4732" s="28" t="s">
        <v>438</v>
      </c>
      <c r="D4732" s="28">
        <v>4306106</v>
      </c>
      <c r="E4732" s="28" t="s">
        <v>4755</v>
      </c>
    </row>
    <row r="4733" spans="1:5" x14ac:dyDescent="0.35">
      <c r="A4733" s="28">
        <v>43</v>
      </c>
      <c r="B4733" s="28" t="s">
        <v>4639</v>
      </c>
      <c r="C4733" s="28" t="s">
        <v>438</v>
      </c>
      <c r="D4733" s="28">
        <v>4306130</v>
      </c>
      <c r="E4733" s="28" t="s">
        <v>4756</v>
      </c>
    </row>
    <row r="4734" spans="1:5" x14ac:dyDescent="0.35">
      <c r="A4734" s="28">
        <v>43</v>
      </c>
      <c r="B4734" s="28" t="s">
        <v>4639</v>
      </c>
      <c r="C4734" s="28" t="s">
        <v>438</v>
      </c>
      <c r="D4734" s="28">
        <v>4306205</v>
      </c>
      <c r="E4734" s="28" t="s">
        <v>512</v>
      </c>
    </row>
    <row r="4735" spans="1:5" x14ac:dyDescent="0.35">
      <c r="A4735" s="28">
        <v>43</v>
      </c>
      <c r="B4735" s="28" t="s">
        <v>4639</v>
      </c>
      <c r="C4735" s="28" t="s">
        <v>438</v>
      </c>
      <c r="D4735" s="28">
        <v>4306304</v>
      </c>
      <c r="E4735" s="28" t="s">
        <v>4757</v>
      </c>
    </row>
    <row r="4736" spans="1:5" x14ac:dyDescent="0.35">
      <c r="A4736" s="28">
        <v>43</v>
      </c>
      <c r="B4736" s="28" t="s">
        <v>4639</v>
      </c>
      <c r="C4736" s="28" t="s">
        <v>438</v>
      </c>
      <c r="D4736" s="28">
        <v>4306320</v>
      </c>
      <c r="E4736" s="28" t="s">
        <v>4758</v>
      </c>
    </row>
    <row r="4737" spans="1:5" x14ac:dyDescent="0.35">
      <c r="A4737" s="28">
        <v>43</v>
      </c>
      <c r="B4737" s="28" t="s">
        <v>4639</v>
      </c>
      <c r="C4737" s="28" t="s">
        <v>438</v>
      </c>
      <c r="D4737" s="28">
        <v>4306353</v>
      </c>
      <c r="E4737" s="28" t="s">
        <v>4759</v>
      </c>
    </row>
    <row r="4738" spans="1:5" x14ac:dyDescent="0.35">
      <c r="A4738" s="28">
        <v>43</v>
      </c>
      <c r="B4738" s="28" t="s">
        <v>4639</v>
      </c>
      <c r="C4738" s="28" t="s">
        <v>438</v>
      </c>
      <c r="D4738" s="28">
        <v>4306379</v>
      </c>
      <c r="E4738" s="28" t="s">
        <v>4760</v>
      </c>
    </row>
    <row r="4739" spans="1:5" x14ac:dyDescent="0.35">
      <c r="A4739" s="28">
        <v>43</v>
      </c>
      <c r="B4739" s="28" t="s">
        <v>4639</v>
      </c>
      <c r="C4739" s="28" t="s">
        <v>438</v>
      </c>
      <c r="D4739" s="28">
        <v>4306403</v>
      </c>
      <c r="E4739" s="28" t="s">
        <v>4761</v>
      </c>
    </row>
    <row r="4740" spans="1:5" x14ac:dyDescent="0.35">
      <c r="A4740" s="28">
        <v>43</v>
      </c>
      <c r="B4740" s="28" t="s">
        <v>4639</v>
      </c>
      <c r="C4740" s="28" t="s">
        <v>438</v>
      </c>
      <c r="D4740" s="28">
        <v>4306429</v>
      </c>
      <c r="E4740" s="28" t="s">
        <v>4762</v>
      </c>
    </row>
    <row r="4741" spans="1:5" x14ac:dyDescent="0.35">
      <c r="A4741" s="28">
        <v>43</v>
      </c>
      <c r="B4741" s="28" t="s">
        <v>4639</v>
      </c>
      <c r="C4741" s="28" t="s">
        <v>438</v>
      </c>
      <c r="D4741" s="28">
        <v>4306452</v>
      </c>
      <c r="E4741" s="28" t="s">
        <v>4763</v>
      </c>
    </row>
    <row r="4742" spans="1:5" x14ac:dyDescent="0.35">
      <c r="A4742" s="28">
        <v>43</v>
      </c>
      <c r="B4742" s="28" t="s">
        <v>4639</v>
      </c>
      <c r="C4742" s="28" t="s">
        <v>438</v>
      </c>
      <c r="D4742" s="28">
        <v>4306502</v>
      </c>
      <c r="E4742" s="28" t="s">
        <v>4764</v>
      </c>
    </row>
    <row r="4743" spans="1:5" x14ac:dyDescent="0.35">
      <c r="A4743" s="28">
        <v>43</v>
      </c>
      <c r="B4743" s="28" t="s">
        <v>4639</v>
      </c>
      <c r="C4743" s="28" t="s">
        <v>438</v>
      </c>
      <c r="D4743" s="28">
        <v>4306551</v>
      </c>
      <c r="E4743" s="28" t="s">
        <v>4765</v>
      </c>
    </row>
    <row r="4744" spans="1:5" x14ac:dyDescent="0.35">
      <c r="A4744" s="28">
        <v>43</v>
      </c>
      <c r="B4744" s="28" t="s">
        <v>4639</v>
      </c>
      <c r="C4744" s="28" t="s">
        <v>438</v>
      </c>
      <c r="D4744" s="28">
        <v>4306601</v>
      </c>
      <c r="E4744" s="28" t="s">
        <v>4766</v>
      </c>
    </row>
    <row r="4745" spans="1:5" x14ac:dyDescent="0.35">
      <c r="A4745" s="28">
        <v>43</v>
      </c>
      <c r="B4745" s="28" t="s">
        <v>4639</v>
      </c>
      <c r="C4745" s="28" t="s">
        <v>438</v>
      </c>
      <c r="D4745" s="28">
        <v>4306700</v>
      </c>
      <c r="E4745" s="28" t="s">
        <v>4767</v>
      </c>
    </row>
    <row r="4746" spans="1:5" x14ac:dyDescent="0.35">
      <c r="A4746" s="28">
        <v>43</v>
      </c>
      <c r="B4746" s="28" t="s">
        <v>4639</v>
      </c>
      <c r="C4746" s="28" t="s">
        <v>438</v>
      </c>
      <c r="D4746" s="28">
        <v>4306734</v>
      </c>
      <c r="E4746" s="28" t="s">
        <v>4768</v>
      </c>
    </row>
    <row r="4747" spans="1:5" x14ac:dyDescent="0.35">
      <c r="A4747" s="28">
        <v>43</v>
      </c>
      <c r="B4747" s="28" t="s">
        <v>4639</v>
      </c>
      <c r="C4747" s="28" t="s">
        <v>438</v>
      </c>
      <c r="D4747" s="28">
        <v>4306759</v>
      </c>
      <c r="E4747" s="28" t="s">
        <v>4769</v>
      </c>
    </row>
    <row r="4748" spans="1:5" x14ac:dyDescent="0.35">
      <c r="A4748" s="28">
        <v>43</v>
      </c>
      <c r="B4748" s="28" t="s">
        <v>4639</v>
      </c>
      <c r="C4748" s="28" t="s">
        <v>438</v>
      </c>
      <c r="D4748" s="28">
        <v>4306767</v>
      </c>
      <c r="E4748" s="28" t="s">
        <v>4770</v>
      </c>
    </row>
    <row r="4749" spans="1:5" x14ac:dyDescent="0.35">
      <c r="A4749" s="28">
        <v>43</v>
      </c>
      <c r="B4749" s="28" t="s">
        <v>4639</v>
      </c>
      <c r="C4749" s="28" t="s">
        <v>438</v>
      </c>
      <c r="D4749" s="28">
        <v>4306809</v>
      </c>
      <c r="E4749" s="28" t="s">
        <v>4771</v>
      </c>
    </row>
    <row r="4750" spans="1:5" x14ac:dyDescent="0.35">
      <c r="A4750" s="28">
        <v>43</v>
      </c>
      <c r="B4750" s="28" t="s">
        <v>4639</v>
      </c>
      <c r="C4750" s="28" t="s">
        <v>438</v>
      </c>
      <c r="D4750" s="28">
        <v>4306908</v>
      </c>
      <c r="E4750" s="28" t="s">
        <v>4772</v>
      </c>
    </row>
    <row r="4751" spans="1:5" x14ac:dyDescent="0.35">
      <c r="A4751" s="28">
        <v>43</v>
      </c>
      <c r="B4751" s="28" t="s">
        <v>4639</v>
      </c>
      <c r="C4751" s="28" t="s">
        <v>438</v>
      </c>
      <c r="D4751" s="28">
        <v>4306924</v>
      </c>
      <c r="E4751" s="28" t="s">
        <v>4773</v>
      </c>
    </row>
    <row r="4752" spans="1:5" x14ac:dyDescent="0.35">
      <c r="A4752" s="28">
        <v>43</v>
      </c>
      <c r="B4752" s="28" t="s">
        <v>4639</v>
      </c>
      <c r="C4752" s="28" t="s">
        <v>438</v>
      </c>
      <c r="D4752" s="28">
        <v>4306932</v>
      </c>
      <c r="E4752" s="28" t="s">
        <v>4774</v>
      </c>
    </row>
    <row r="4753" spans="1:5" x14ac:dyDescent="0.35">
      <c r="A4753" s="28">
        <v>43</v>
      </c>
      <c r="B4753" s="28" t="s">
        <v>4639</v>
      </c>
      <c r="C4753" s="28" t="s">
        <v>438</v>
      </c>
      <c r="D4753" s="28">
        <v>4306957</v>
      </c>
      <c r="E4753" s="28" t="s">
        <v>4775</v>
      </c>
    </row>
    <row r="4754" spans="1:5" x14ac:dyDescent="0.35">
      <c r="A4754" s="28">
        <v>43</v>
      </c>
      <c r="B4754" s="28" t="s">
        <v>4639</v>
      </c>
      <c r="C4754" s="28" t="s">
        <v>438</v>
      </c>
      <c r="D4754" s="28">
        <v>4306973</v>
      </c>
      <c r="E4754" s="28" t="s">
        <v>4776</v>
      </c>
    </row>
    <row r="4755" spans="1:5" x14ac:dyDescent="0.35">
      <c r="A4755" s="28">
        <v>43</v>
      </c>
      <c r="B4755" s="28" t="s">
        <v>4639</v>
      </c>
      <c r="C4755" s="28" t="s">
        <v>438</v>
      </c>
      <c r="D4755" s="28">
        <v>4307005</v>
      </c>
      <c r="E4755" s="28" t="s">
        <v>4777</v>
      </c>
    </row>
    <row r="4756" spans="1:5" x14ac:dyDescent="0.35">
      <c r="A4756" s="28">
        <v>43</v>
      </c>
      <c r="B4756" s="28" t="s">
        <v>4639</v>
      </c>
      <c r="C4756" s="28" t="s">
        <v>438</v>
      </c>
      <c r="D4756" s="28">
        <v>4307054</v>
      </c>
      <c r="E4756" s="28" t="s">
        <v>4778</v>
      </c>
    </row>
    <row r="4757" spans="1:5" x14ac:dyDescent="0.35">
      <c r="A4757" s="28">
        <v>43</v>
      </c>
      <c r="B4757" s="28" t="s">
        <v>4639</v>
      </c>
      <c r="C4757" s="28" t="s">
        <v>438</v>
      </c>
      <c r="D4757" s="28">
        <v>4307104</v>
      </c>
      <c r="E4757" s="28" t="s">
        <v>4779</v>
      </c>
    </row>
    <row r="4758" spans="1:5" x14ac:dyDescent="0.35">
      <c r="A4758" s="28">
        <v>43</v>
      </c>
      <c r="B4758" s="28" t="s">
        <v>4639</v>
      </c>
      <c r="C4758" s="28" t="s">
        <v>438</v>
      </c>
      <c r="D4758" s="28">
        <v>4307203</v>
      </c>
      <c r="E4758" s="28" t="s">
        <v>4780</v>
      </c>
    </row>
    <row r="4759" spans="1:5" x14ac:dyDescent="0.35">
      <c r="A4759" s="28">
        <v>43</v>
      </c>
      <c r="B4759" s="28" t="s">
        <v>4639</v>
      </c>
      <c r="C4759" s="28" t="s">
        <v>438</v>
      </c>
      <c r="D4759" s="28">
        <v>4307302</v>
      </c>
      <c r="E4759" s="28" t="s">
        <v>4781</v>
      </c>
    </row>
    <row r="4760" spans="1:5" x14ac:dyDescent="0.35">
      <c r="A4760" s="28">
        <v>43</v>
      </c>
      <c r="B4760" s="28" t="s">
        <v>4639</v>
      </c>
      <c r="C4760" s="28" t="s">
        <v>438</v>
      </c>
      <c r="D4760" s="28">
        <v>4307401</v>
      </c>
      <c r="E4760" s="28" t="s">
        <v>4782</v>
      </c>
    </row>
    <row r="4761" spans="1:5" x14ac:dyDescent="0.35">
      <c r="A4761" s="28">
        <v>43</v>
      </c>
      <c r="B4761" s="28" t="s">
        <v>4639</v>
      </c>
      <c r="C4761" s="28" t="s">
        <v>438</v>
      </c>
      <c r="D4761" s="28">
        <v>4307450</v>
      </c>
      <c r="E4761" s="28" t="s">
        <v>4783</v>
      </c>
    </row>
    <row r="4762" spans="1:5" x14ac:dyDescent="0.35">
      <c r="A4762" s="28">
        <v>43</v>
      </c>
      <c r="B4762" s="28" t="s">
        <v>4639</v>
      </c>
      <c r="C4762" s="28" t="s">
        <v>438</v>
      </c>
      <c r="D4762" s="28">
        <v>4307500</v>
      </c>
      <c r="E4762" s="28" t="s">
        <v>4784</v>
      </c>
    </row>
    <row r="4763" spans="1:5" x14ac:dyDescent="0.35">
      <c r="A4763" s="28">
        <v>43</v>
      </c>
      <c r="B4763" s="28" t="s">
        <v>4639</v>
      </c>
      <c r="C4763" s="28" t="s">
        <v>438</v>
      </c>
      <c r="D4763" s="28">
        <v>4307559</v>
      </c>
      <c r="E4763" s="28" t="s">
        <v>4785</v>
      </c>
    </row>
    <row r="4764" spans="1:5" x14ac:dyDescent="0.35">
      <c r="A4764" s="28">
        <v>43</v>
      </c>
      <c r="B4764" s="28" t="s">
        <v>4639</v>
      </c>
      <c r="C4764" s="28" t="s">
        <v>438</v>
      </c>
      <c r="D4764" s="28">
        <v>4307609</v>
      </c>
      <c r="E4764" s="28" t="s">
        <v>4786</v>
      </c>
    </row>
    <row r="4765" spans="1:5" x14ac:dyDescent="0.35">
      <c r="A4765" s="28">
        <v>43</v>
      </c>
      <c r="B4765" s="28" t="s">
        <v>4639</v>
      </c>
      <c r="C4765" s="28" t="s">
        <v>438</v>
      </c>
      <c r="D4765" s="28">
        <v>4307708</v>
      </c>
      <c r="E4765" s="28" t="s">
        <v>4787</v>
      </c>
    </row>
    <row r="4766" spans="1:5" x14ac:dyDescent="0.35">
      <c r="A4766" s="28">
        <v>43</v>
      </c>
      <c r="B4766" s="28" t="s">
        <v>4639</v>
      </c>
      <c r="C4766" s="28" t="s">
        <v>438</v>
      </c>
      <c r="D4766" s="28">
        <v>4307807</v>
      </c>
      <c r="E4766" s="28" t="s">
        <v>4788</v>
      </c>
    </row>
    <row r="4767" spans="1:5" x14ac:dyDescent="0.35">
      <c r="A4767" s="28">
        <v>43</v>
      </c>
      <c r="B4767" s="28" t="s">
        <v>4639</v>
      </c>
      <c r="C4767" s="28" t="s">
        <v>438</v>
      </c>
      <c r="D4767" s="28">
        <v>4307815</v>
      </c>
      <c r="E4767" s="28" t="s">
        <v>4789</v>
      </c>
    </row>
    <row r="4768" spans="1:5" x14ac:dyDescent="0.35">
      <c r="A4768" s="28">
        <v>43</v>
      </c>
      <c r="B4768" s="28" t="s">
        <v>4639</v>
      </c>
      <c r="C4768" s="28" t="s">
        <v>438</v>
      </c>
      <c r="D4768" s="28">
        <v>4307831</v>
      </c>
      <c r="E4768" s="28" t="s">
        <v>4790</v>
      </c>
    </row>
    <row r="4769" spans="1:5" x14ac:dyDescent="0.35">
      <c r="A4769" s="28">
        <v>43</v>
      </c>
      <c r="B4769" s="28" t="s">
        <v>4639</v>
      </c>
      <c r="C4769" s="28" t="s">
        <v>438</v>
      </c>
      <c r="D4769" s="28">
        <v>4307864</v>
      </c>
      <c r="E4769" s="28" t="s">
        <v>4791</v>
      </c>
    </row>
    <row r="4770" spans="1:5" x14ac:dyDescent="0.35">
      <c r="A4770" s="28">
        <v>43</v>
      </c>
      <c r="B4770" s="28" t="s">
        <v>4639</v>
      </c>
      <c r="C4770" s="28" t="s">
        <v>438</v>
      </c>
      <c r="D4770" s="28">
        <v>4307906</v>
      </c>
      <c r="E4770" s="28" t="s">
        <v>4792</v>
      </c>
    </row>
    <row r="4771" spans="1:5" x14ac:dyDescent="0.35">
      <c r="A4771" s="28">
        <v>43</v>
      </c>
      <c r="B4771" s="28" t="s">
        <v>4639</v>
      </c>
      <c r="C4771" s="28" t="s">
        <v>438</v>
      </c>
      <c r="D4771" s="28">
        <v>4308003</v>
      </c>
      <c r="E4771" s="28" t="s">
        <v>4793</v>
      </c>
    </row>
    <row r="4772" spans="1:5" x14ac:dyDescent="0.35">
      <c r="A4772" s="28">
        <v>43</v>
      </c>
      <c r="B4772" s="28" t="s">
        <v>4639</v>
      </c>
      <c r="C4772" s="28" t="s">
        <v>438</v>
      </c>
      <c r="D4772" s="28">
        <v>4308052</v>
      </c>
      <c r="E4772" s="28" t="s">
        <v>4794</v>
      </c>
    </row>
    <row r="4773" spans="1:5" x14ac:dyDescent="0.35">
      <c r="A4773" s="28">
        <v>43</v>
      </c>
      <c r="B4773" s="28" t="s">
        <v>4639</v>
      </c>
      <c r="C4773" s="28" t="s">
        <v>438</v>
      </c>
      <c r="D4773" s="28">
        <v>4308078</v>
      </c>
      <c r="E4773" s="28" t="s">
        <v>4795</v>
      </c>
    </row>
    <row r="4774" spans="1:5" x14ac:dyDescent="0.35">
      <c r="A4774" s="28">
        <v>43</v>
      </c>
      <c r="B4774" s="28" t="s">
        <v>4639</v>
      </c>
      <c r="C4774" s="28" t="s">
        <v>438</v>
      </c>
      <c r="D4774" s="28">
        <v>4308102</v>
      </c>
      <c r="E4774" s="28" t="s">
        <v>4796</v>
      </c>
    </row>
    <row r="4775" spans="1:5" x14ac:dyDescent="0.35">
      <c r="A4775" s="28">
        <v>43</v>
      </c>
      <c r="B4775" s="28" t="s">
        <v>4639</v>
      </c>
      <c r="C4775" s="28" t="s">
        <v>438</v>
      </c>
      <c r="D4775" s="28">
        <v>4308201</v>
      </c>
      <c r="E4775" s="28" t="s">
        <v>4797</v>
      </c>
    </row>
    <row r="4776" spans="1:5" x14ac:dyDescent="0.35">
      <c r="A4776" s="28">
        <v>43</v>
      </c>
      <c r="B4776" s="28" t="s">
        <v>4639</v>
      </c>
      <c r="C4776" s="28" t="s">
        <v>438</v>
      </c>
      <c r="D4776" s="28">
        <v>4308250</v>
      </c>
      <c r="E4776" s="28" t="s">
        <v>4798</v>
      </c>
    </row>
    <row r="4777" spans="1:5" x14ac:dyDescent="0.35">
      <c r="A4777" s="28">
        <v>43</v>
      </c>
      <c r="B4777" s="28" t="s">
        <v>4639</v>
      </c>
      <c r="C4777" s="28" t="s">
        <v>438</v>
      </c>
      <c r="D4777" s="28">
        <v>4308300</v>
      </c>
      <c r="E4777" s="28" t="s">
        <v>4799</v>
      </c>
    </row>
    <row r="4778" spans="1:5" x14ac:dyDescent="0.35">
      <c r="A4778" s="28">
        <v>43</v>
      </c>
      <c r="B4778" s="28" t="s">
        <v>4639</v>
      </c>
      <c r="C4778" s="28" t="s">
        <v>438</v>
      </c>
      <c r="D4778" s="28">
        <v>4308409</v>
      </c>
      <c r="E4778" s="28" t="s">
        <v>4800</v>
      </c>
    </row>
    <row r="4779" spans="1:5" x14ac:dyDescent="0.35">
      <c r="A4779" s="28">
        <v>43</v>
      </c>
      <c r="B4779" s="28" t="s">
        <v>4639</v>
      </c>
      <c r="C4779" s="28" t="s">
        <v>438</v>
      </c>
      <c r="D4779" s="28">
        <v>4308433</v>
      </c>
      <c r="E4779" s="28" t="s">
        <v>4801</v>
      </c>
    </row>
    <row r="4780" spans="1:5" x14ac:dyDescent="0.35">
      <c r="A4780" s="28">
        <v>43</v>
      </c>
      <c r="B4780" s="28" t="s">
        <v>4639</v>
      </c>
      <c r="C4780" s="28" t="s">
        <v>438</v>
      </c>
      <c r="D4780" s="28">
        <v>4308458</v>
      </c>
      <c r="E4780" s="28" t="s">
        <v>4802</v>
      </c>
    </row>
    <row r="4781" spans="1:5" x14ac:dyDescent="0.35">
      <c r="A4781" s="28">
        <v>43</v>
      </c>
      <c r="B4781" s="28" t="s">
        <v>4639</v>
      </c>
      <c r="C4781" s="28" t="s">
        <v>438</v>
      </c>
      <c r="D4781" s="28">
        <v>4308508</v>
      </c>
      <c r="E4781" s="28" t="s">
        <v>4803</v>
      </c>
    </row>
    <row r="4782" spans="1:5" x14ac:dyDescent="0.35">
      <c r="A4782" s="28">
        <v>43</v>
      </c>
      <c r="B4782" s="28" t="s">
        <v>4639</v>
      </c>
      <c r="C4782" s="28" t="s">
        <v>438</v>
      </c>
      <c r="D4782" s="28">
        <v>4308607</v>
      </c>
      <c r="E4782" s="28" t="s">
        <v>4804</v>
      </c>
    </row>
    <row r="4783" spans="1:5" x14ac:dyDescent="0.35">
      <c r="A4783" s="28">
        <v>43</v>
      </c>
      <c r="B4783" s="28" t="s">
        <v>4639</v>
      </c>
      <c r="C4783" s="28" t="s">
        <v>438</v>
      </c>
      <c r="D4783" s="28">
        <v>4308656</v>
      </c>
      <c r="E4783" s="28" t="s">
        <v>4805</v>
      </c>
    </row>
    <row r="4784" spans="1:5" x14ac:dyDescent="0.35">
      <c r="A4784" s="28">
        <v>43</v>
      </c>
      <c r="B4784" s="28" t="s">
        <v>4639</v>
      </c>
      <c r="C4784" s="28" t="s">
        <v>438</v>
      </c>
      <c r="D4784" s="28">
        <v>4308706</v>
      </c>
      <c r="E4784" s="28" t="s">
        <v>4806</v>
      </c>
    </row>
    <row r="4785" spans="1:5" x14ac:dyDescent="0.35">
      <c r="A4785" s="28">
        <v>43</v>
      </c>
      <c r="B4785" s="28" t="s">
        <v>4639</v>
      </c>
      <c r="C4785" s="28" t="s">
        <v>438</v>
      </c>
      <c r="D4785" s="28">
        <v>4308805</v>
      </c>
      <c r="E4785" s="28" t="s">
        <v>4807</v>
      </c>
    </row>
    <row r="4786" spans="1:5" x14ac:dyDescent="0.35">
      <c r="A4786" s="28">
        <v>43</v>
      </c>
      <c r="B4786" s="28" t="s">
        <v>4639</v>
      </c>
      <c r="C4786" s="28" t="s">
        <v>438</v>
      </c>
      <c r="D4786" s="28">
        <v>4308854</v>
      </c>
      <c r="E4786" s="28" t="s">
        <v>4808</v>
      </c>
    </row>
    <row r="4787" spans="1:5" x14ac:dyDescent="0.35">
      <c r="A4787" s="28">
        <v>43</v>
      </c>
      <c r="B4787" s="28" t="s">
        <v>4639</v>
      </c>
      <c r="C4787" s="28" t="s">
        <v>438</v>
      </c>
      <c r="D4787" s="28">
        <v>4308904</v>
      </c>
      <c r="E4787" s="28" t="s">
        <v>4809</v>
      </c>
    </row>
    <row r="4788" spans="1:5" x14ac:dyDescent="0.35">
      <c r="A4788" s="28">
        <v>43</v>
      </c>
      <c r="B4788" s="28" t="s">
        <v>4639</v>
      </c>
      <c r="C4788" s="28" t="s">
        <v>438</v>
      </c>
      <c r="D4788" s="28">
        <v>4309001</v>
      </c>
      <c r="E4788" s="28" t="s">
        <v>4810</v>
      </c>
    </row>
    <row r="4789" spans="1:5" x14ac:dyDescent="0.35">
      <c r="A4789" s="28">
        <v>43</v>
      </c>
      <c r="B4789" s="28" t="s">
        <v>4639</v>
      </c>
      <c r="C4789" s="28" t="s">
        <v>438</v>
      </c>
      <c r="D4789" s="28">
        <v>4309050</v>
      </c>
      <c r="E4789" s="28" t="s">
        <v>4811</v>
      </c>
    </row>
    <row r="4790" spans="1:5" x14ac:dyDescent="0.35">
      <c r="A4790" s="28">
        <v>43</v>
      </c>
      <c r="B4790" s="28" t="s">
        <v>4639</v>
      </c>
      <c r="C4790" s="28" t="s">
        <v>438</v>
      </c>
      <c r="D4790" s="28">
        <v>4309100</v>
      </c>
      <c r="E4790" s="28" t="s">
        <v>4812</v>
      </c>
    </row>
    <row r="4791" spans="1:5" x14ac:dyDescent="0.35">
      <c r="A4791" s="28">
        <v>43</v>
      </c>
      <c r="B4791" s="28" t="s">
        <v>4639</v>
      </c>
      <c r="C4791" s="28" t="s">
        <v>438</v>
      </c>
      <c r="D4791" s="28">
        <v>4309126</v>
      </c>
      <c r="E4791" s="28" t="s">
        <v>4813</v>
      </c>
    </row>
    <row r="4792" spans="1:5" x14ac:dyDescent="0.35">
      <c r="A4792" s="28">
        <v>43</v>
      </c>
      <c r="B4792" s="28" t="s">
        <v>4639</v>
      </c>
      <c r="C4792" s="28" t="s">
        <v>438</v>
      </c>
      <c r="D4792" s="28">
        <v>4309159</v>
      </c>
      <c r="E4792" s="28" t="s">
        <v>4814</v>
      </c>
    </row>
    <row r="4793" spans="1:5" x14ac:dyDescent="0.35">
      <c r="A4793" s="28">
        <v>43</v>
      </c>
      <c r="B4793" s="28" t="s">
        <v>4639</v>
      </c>
      <c r="C4793" s="28" t="s">
        <v>438</v>
      </c>
      <c r="D4793" s="28">
        <v>4309209</v>
      </c>
      <c r="E4793" s="28" t="s">
        <v>4815</v>
      </c>
    </row>
    <row r="4794" spans="1:5" x14ac:dyDescent="0.35">
      <c r="A4794" s="28">
        <v>43</v>
      </c>
      <c r="B4794" s="28" t="s">
        <v>4639</v>
      </c>
      <c r="C4794" s="28" t="s">
        <v>438</v>
      </c>
      <c r="D4794" s="28">
        <v>4309258</v>
      </c>
      <c r="E4794" s="28" t="s">
        <v>4816</v>
      </c>
    </row>
    <row r="4795" spans="1:5" x14ac:dyDescent="0.35">
      <c r="A4795" s="28">
        <v>43</v>
      </c>
      <c r="B4795" s="28" t="s">
        <v>4639</v>
      </c>
      <c r="C4795" s="28" t="s">
        <v>438</v>
      </c>
      <c r="D4795" s="28">
        <v>4309308</v>
      </c>
      <c r="E4795" s="28" t="s">
        <v>4817</v>
      </c>
    </row>
    <row r="4796" spans="1:5" x14ac:dyDescent="0.35">
      <c r="A4796" s="28">
        <v>43</v>
      </c>
      <c r="B4796" s="28" t="s">
        <v>4639</v>
      </c>
      <c r="C4796" s="28" t="s">
        <v>438</v>
      </c>
      <c r="D4796" s="28">
        <v>4309407</v>
      </c>
      <c r="E4796" s="28" t="s">
        <v>4818</v>
      </c>
    </row>
    <row r="4797" spans="1:5" x14ac:dyDescent="0.35">
      <c r="A4797" s="28">
        <v>43</v>
      </c>
      <c r="B4797" s="28" t="s">
        <v>4639</v>
      </c>
      <c r="C4797" s="28" t="s">
        <v>438</v>
      </c>
      <c r="D4797" s="28">
        <v>4309506</v>
      </c>
      <c r="E4797" s="28" t="s">
        <v>4819</v>
      </c>
    </row>
    <row r="4798" spans="1:5" x14ac:dyDescent="0.35">
      <c r="A4798" s="28">
        <v>43</v>
      </c>
      <c r="B4798" s="28" t="s">
        <v>4639</v>
      </c>
      <c r="C4798" s="28" t="s">
        <v>438</v>
      </c>
      <c r="D4798" s="28">
        <v>4309555</v>
      </c>
      <c r="E4798" s="28" t="s">
        <v>4820</v>
      </c>
    </row>
    <row r="4799" spans="1:5" x14ac:dyDescent="0.35">
      <c r="A4799" s="28">
        <v>43</v>
      </c>
      <c r="B4799" s="28" t="s">
        <v>4639</v>
      </c>
      <c r="C4799" s="28" t="s">
        <v>438</v>
      </c>
      <c r="D4799" s="28">
        <v>4309571</v>
      </c>
      <c r="E4799" s="28" t="s">
        <v>4821</v>
      </c>
    </row>
    <row r="4800" spans="1:5" x14ac:dyDescent="0.35">
      <c r="A4800" s="28">
        <v>43</v>
      </c>
      <c r="B4800" s="28" t="s">
        <v>4639</v>
      </c>
      <c r="C4800" s="28" t="s">
        <v>438</v>
      </c>
      <c r="D4800" s="28">
        <v>4309605</v>
      </c>
      <c r="E4800" s="28" t="s">
        <v>4822</v>
      </c>
    </row>
    <row r="4801" spans="1:5" x14ac:dyDescent="0.35">
      <c r="A4801" s="28">
        <v>43</v>
      </c>
      <c r="B4801" s="28" t="s">
        <v>4639</v>
      </c>
      <c r="C4801" s="28" t="s">
        <v>438</v>
      </c>
      <c r="D4801" s="28">
        <v>4309654</v>
      </c>
      <c r="E4801" s="28" t="s">
        <v>4823</v>
      </c>
    </row>
    <row r="4802" spans="1:5" x14ac:dyDescent="0.35">
      <c r="A4802" s="28">
        <v>43</v>
      </c>
      <c r="B4802" s="28" t="s">
        <v>4639</v>
      </c>
      <c r="C4802" s="28" t="s">
        <v>438</v>
      </c>
      <c r="D4802" s="28">
        <v>4309704</v>
      </c>
      <c r="E4802" s="28" t="s">
        <v>555</v>
      </c>
    </row>
    <row r="4803" spans="1:5" x14ac:dyDescent="0.35">
      <c r="A4803" s="28">
        <v>43</v>
      </c>
      <c r="B4803" s="28" t="s">
        <v>4639</v>
      </c>
      <c r="C4803" s="28" t="s">
        <v>438</v>
      </c>
      <c r="D4803" s="28">
        <v>4309753</v>
      </c>
      <c r="E4803" s="28" t="s">
        <v>4824</v>
      </c>
    </row>
    <row r="4804" spans="1:5" x14ac:dyDescent="0.35">
      <c r="A4804" s="28">
        <v>43</v>
      </c>
      <c r="B4804" s="28" t="s">
        <v>4639</v>
      </c>
      <c r="C4804" s="28" t="s">
        <v>438</v>
      </c>
      <c r="D4804" s="28">
        <v>4309803</v>
      </c>
      <c r="E4804" s="28" t="s">
        <v>4825</v>
      </c>
    </row>
    <row r="4805" spans="1:5" x14ac:dyDescent="0.35">
      <c r="A4805" s="28">
        <v>43</v>
      </c>
      <c r="B4805" s="28" t="s">
        <v>4639</v>
      </c>
      <c r="C4805" s="28" t="s">
        <v>438</v>
      </c>
      <c r="D4805" s="28">
        <v>4309902</v>
      </c>
      <c r="E4805" s="28" t="s">
        <v>4826</v>
      </c>
    </row>
    <row r="4806" spans="1:5" x14ac:dyDescent="0.35">
      <c r="A4806" s="28">
        <v>43</v>
      </c>
      <c r="B4806" s="28" t="s">
        <v>4639</v>
      </c>
      <c r="C4806" s="28" t="s">
        <v>438</v>
      </c>
      <c r="D4806" s="28">
        <v>4309951</v>
      </c>
      <c r="E4806" s="28" t="s">
        <v>4827</v>
      </c>
    </row>
    <row r="4807" spans="1:5" x14ac:dyDescent="0.35">
      <c r="A4807" s="28">
        <v>43</v>
      </c>
      <c r="B4807" s="28" t="s">
        <v>4639</v>
      </c>
      <c r="C4807" s="28" t="s">
        <v>438</v>
      </c>
      <c r="D4807" s="28">
        <v>4310009</v>
      </c>
      <c r="E4807" s="28" t="s">
        <v>4828</v>
      </c>
    </row>
    <row r="4808" spans="1:5" x14ac:dyDescent="0.35">
      <c r="A4808" s="28">
        <v>43</v>
      </c>
      <c r="B4808" s="28" t="s">
        <v>4639</v>
      </c>
      <c r="C4808" s="28" t="s">
        <v>438</v>
      </c>
      <c r="D4808" s="28">
        <v>4310108</v>
      </c>
      <c r="E4808" s="28" t="s">
        <v>4829</v>
      </c>
    </row>
    <row r="4809" spans="1:5" x14ac:dyDescent="0.35">
      <c r="A4809" s="28">
        <v>43</v>
      </c>
      <c r="B4809" s="28" t="s">
        <v>4639</v>
      </c>
      <c r="C4809" s="28" t="s">
        <v>438</v>
      </c>
      <c r="D4809" s="28">
        <v>4310207</v>
      </c>
      <c r="E4809" s="28" t="s">
        <v>4830</v>
      </c>
    </row>
    <row r="4810" spans="1:5" x14ac:dyDescent="0.35">
      <c r="A4810" s="28">
        <v>43</v>
      </c>
      <c r="B4810" s="28" t="s">
        <v>4639</v>
      </c>
      <c r="C4810" s="28" t="s">
        <v>438</v>
      </c>
      <c r="D4810" s="28">
        <v>4310306</v>
      </c>
      <c r="E4810" s="28" t="s">
        <v>4831</v>
      </c>
    </row>
    <row r="4811" spans="1:5" x14ac:dyDescent="0.35">
      <c r="A4811" s="28">
        <v>43</v>
      </c>
      <c r="B4811" s="28" t="s">
        <v>4639</v>
      </c>
      <c r="C4811" s="28" t="s">
        <v>438</v>
      </c>
      <c r="D4811" s="28">
        <v>4310330</v>
      </c>
      <c r="E4811" s="28" t="s">
        <v>4832</v>
      </c>
    </row>
    <row r="4812" spans="1:5" x14ac:dyDescent="0.35">
      <c r="A4812" s="28">
        <v>43</v>
      </c>
      <c r="B4812" s="28" t="s">
        <v>4639</v>
      </c>
      <c r="C4812" s="28" t="s">
        <v>438</v>
      </c>
      <c r="D4812" s="28">
        <v>4310363</v>
      </c>
      <c r="E4812" s="28" t="s">
        <v>4833</v>
      </c>
    </row>
    <row r="4813" spans="1:5" x14ac:dyDescent="0.35">
      <c r="A4813" s="28">
        <v>43</v>
      </c>
      <c r="B4813" s="28" t="s">
        <v>4639</v>
      </c>
      <c r="C4813" s="28" t="s">
        <v>438</v>
      </c>
      <c r="D4813" s="28">
        <v>4310405</v>
      </c>
      <c r="E4813" s="28" t="s">
        <v>1203</v>
      </c>
    </row>
    <row r="4814" spans="1:5" x14ac:dyDescent="0.35">
      <c r="A4814" s="28">
        <v>43</v>
      </c>
      <c r="B4814" s="28" t="s">
        <v>4639</v>
      </c>
      <c r="C4814" s="28" t="s">
        <v>438</v>
      </c>
      <c r="D4814" s="28">
        <v>4310413</v>
      </c>
      <c r="E4814" s="28" t="s">
        <v>4834</v>
      </c>
    </row>
    <row r="4815" spans="1:5" x14ac:dyDescent="0.35">
      <c r="A4815" s="28">
        <v>43</v>
      </c>
      <c r="B4815" s="28" t="s">
        <v>4639</v>
      </c>
      <c r="C4815" s="28" t="s">
        <v>438</v>
      </c>
      <c r="D4815" s="28">
        <v>4310439</v>
      </c>
      <c r="E4815" s="28" t="s">
        <v>4835</v>
      </c>
    </row>
    <row r="4816" spans="1:5" x14ac:dyDescent="0.35">
      <c r="A4816" s="28">
        <v>43</v>
      </c>
      <c r="B4816" s="28" t="s">
        <v>4639</v>
      </c>
      <c r="C4816" s="28" t="s">
        <v>438</v>
      </c>
      <c r="D4816" s="28">
        <v>4310462</v>
      </c>
      <c r="E4816" s="28" t="s">
        <v>4836</v>
      </c>
    </row>
    <row r="4817" spans="1:5" x14ac:dyDescent="0.35">
      <c r="A4817" s="28">
        <v>43</v>
      </c>
      <c r="B4817" s="28" t="s">
        <v>4639</v>
      </c>
      <c r="C4817" s="28" t="s">
        <v>438</v>
      </c>
      <c r="D4817" s="28">
        <v>4310504</v>
      </c>
      <c r="E4817" s="28" t="s">
        <v>4837</v>
      </c>
    </row>
    <row r="4818" spans="1:5" x14ac:dyDescent="0.35">
      <c r="A4818" s="28">
        <v>43</v>
      </c>
      <c r="B4818" s="28" t="s">
        <v>4639</v>
      </c>
      <c r="C4818" s="28" t="s">
        <v>438</v>
      </c>
      <c r="D4818" s="28">
        <v>4310538</v>
      </c>
      <c r="E4818" s="28" t="s">
        <v>4838</v>
      </c>
    </row>
    <row r="4819" spans="1:5" x14ac:dyDescent="0.35">
      <c r="A4819" s="28">
        <v>43</v>
      </c>
      <c r="B4819" s="28" t="s">
        <v>4639</v>
      </c>
      <c r="C4819" s="28" t="s">
        <v>438</v>
      </c>
      <c r="D4819" s="28">
        <v>4310553</v>
      </c>
      <c r="E4819" s="28" t="s">
        <v>4839</v>
      </c>
    </row>
    <row r="4820" spans="1:5" x14ac:dyDescent="0.35">
      <c r="A4820" s="28">
        <v>43</v>
      </c>
      <c r="B4820" s="28" t="s">
        <v>4639</v>
      </c>
      <c r="C4820" s="28" t="s">
        <v>438</v>
      </c>
      <c r="D4820" s="28">
        <v>4310579</v>
      </c>
      <c r="E4820" s="28" t="s">
        <v>4840</v>
      </c>
    </row>
    <row r="4821" spans="1:5" x14ac:dyDescent="0.35">
      <c r="A4821" s="28">
        <v>43</v>
      </c>
      <c r="B4821" s="28" t="s">
        <v>4639</v>
      </c>
      <c r="C4821" s="28" t="s">
        <v>438</v>
      </c>
      <c r="D4821" s="28">
        <v>4310603</v>
      </c>
      <c r="E4821" s="28" t="s">
        <v>4841</v>
      </c>
    </row>
    <row r="4822" spans="1:5" x14ac:dyDescent="0.35">
      <c r="A4822" s="28">
        <v>43</v>
      </c>
      <c r="B4822" s="28" t="s">
        <v>4639</v>
      </c>
      <c r="C4822" s="28" t="s">
        <v>438</v>
      </c>
      <c r="D4822" s="28">
        <v>4310652</v>
      </c>
      <c r="E4822" s="28" t="s">
        <v>4842</v>
      </c>
    </row>
    <row r="4823" spans="1:5" x14ac:dyDescent="0.35">
      <c r="A4823" s="28">
        <v>43</v>
      </c>
      <c r="B4823" s="28" t="s">
        <v>4639</v>
      </c>
      <c r="C4823" s="28" t="s">
        <v>438</v>
      </c>
      <c r="D4823" s="28">
        <v>4310702</v>
      </c>
      <c r="E4823" s="28" t="s">
        <v>4843</v>
      </c>
    </row>
    <row r="4824" spans="1:5" x14ac:dyDescent="0.35">
      <c r="A4824" s="28">
        <v>43</v>
      </c>
      <c r="B4824" s="28" t="s">
        <v>4639</v>
      </c>
      <c r="C4824" s="28" t="s">
        <v>438</v>
      </c>
      <c r="D4824" s="28">
        <v>4310751</v>
      </c>
      <c r="E4824" s="28" t="s">
        <v>4844</v>
      </c>
    </row>
    <row r="4825" spans="1:5" x14ac:dyDescent="0.35">
      <c r="A4825" s="28">
        <v>43</v>
      </c>
      <c r="B4825" s="28" t="s">
        <v>4639</v>
      </c>
      <c r="C4825" s="28" t="s">
        <v>438</v>
      </c>
      <c r="D4825" s="28">
        <v>4310801</v>
      </c>
      <c r="E4825" s="28" t="s">
        <v>4845</v>
      </c>
    </row>
    <row r="4826" spans="1:5" x14ac:dyDescent="0.35">
      <c r="A4826" s="28">
        <v>43</v>
      </c>
      <c r="B4826" s="28" t="s">
        <v>4639</v>
      </c>
      <c r="C4826" s="28" t="s">
        <v>438</v>
      </c>
      <c r="D4826" s="28">
        <v>4310850</v>
      </c>
      <c r="E4826" s="28" t="s">
        <v>4846</v>
      </c>
    </row>
    <row r="4827" spans="1:5" x14ac:dyDescent="0.35">
      <c r="A4827" s="28">
        <v>43</v>
      </c>
      <c r="B4827" s="28" t="s">
        <v>4639</v>
      </c>
      <c r="C4827" s="28" t="s">
        <v>438</v>
      </c>
      <c r="D4827" s="28">
        <v>4310876</v>
      </c>
      <c r="E4827" s="28" t="s">
        <v>4847</v>
      </c>
    </row>
    <row r="4828" spans="1:5" x14ac:dyDescent="0.35">
      <c r="A4828" s="28">
        <v>43</v>
      </c>
      <c r="B4828" s="28" t="s">
        <v>4639</v>
      </c>
      <c r="C4828" s="28" t="s">
        <v>438</v>
      </c>
      <c r="D4828" s="28">
        <v>4310900</v>
      </c>
      <c r="E4828" s="28" t="s">
        <v>2786</v>
      </c>
    </row>
    <row r="4829" spans="1:5" x14ac:dyDescent="0.35">
      <c r="A4829" s="28">
        <v>43</v>
      </c>
      <c r="B4829" s="28" t="s">
        <v>4639</v>
      </c>
      <c r="C4829" s="28" t="s">
        <v>438</v>
      </c>
      <c r="D4829" s="28">
        <v>4311007</v>
      </c>
      <c r="E4829" s="28" t="s">
        <v>4848</v>
      </c>
    </row>
    <row r="4830" spans="1:5" x14ac:dyDescent="0.35">
      <c r="A4830" s="28">
        <v>43</v>
      </c>
      <c r="B4830" s="28" t="s">
        <v>4639</v>
      </c>
      <c r="C4830" s="28" t="s">
        <v>438</v>
      </c>
      <c r="D4830" s="28">
        <v>4311106</v>
      </c>
      <c r="E4830" s="28" t="s">
        <v>4849</v>
      </c>
    </row>
    <row r="4831" spans="1:5" x14ac:dyDescent="0.35">
      <c r="A4831" s="28">
        <v>43</v>
      </c>
      <c r="B4831" s="28" t="s">
        <v>4639</v>
      </c>
      <c r="C4831" s="28" t="s">
        <v>438</v>
      </c>
      <c r="D4831" s="28">
        <v>4311122</v>
      </c>
      <c r="E4831" s="28" t="s">
        <v>4850</v>
      </c>
    </row>
    <row r="4832" spans="1:5" x14ac:dyDescent="0.35">
      <c r="A4832" s="28">
        <v>43</v>
      </c>
      <c r="B4832" s="28" t="s">
        <v>4639</v>
      </c>
      <c r="C4832" s="28" t="s">
        <v>438</v>
      </c>
      <c r="D4832" s="28">
        <v>4311130</v>
      </c>
      <c r="E4832" s="28" t="s">
        <v>4851</v>
      </c>
    </row>
    <row r="4833" spans="1:5" x14ac:dyDescent="0.35">
      <c r="A4833" s="28">
        <v>43</v>
      </c>
      <c r="B4833" s="28" t="s">
        <v>4639</v>
      </c>
      <c r="C4833" s="28" t="s">
        <v>438</v>
      </c>
      <c r="D4833" s="28">
        <v>4311155</v>
      </c>
      <c r="E4833" s="28" t="s">
        <v>4852</v>
      </c>
    </row>
    <row r="4834" spans="1:5" x14ac:dyDescent="0.35">
      <c r="A4834" s="28">
        <v>43</v>
      </c>
      <c r="B4834" s="28" t="s">
        <v>4639</v>
      </c>
      <c r="C4834" s="28" t="s">
        <v>438</v>
      </c>
      <c r="D4834" s="28">
        <v>4311205</v>
      </c>
      <c r="E4834" s="28" t="s">
        <v>4853</v>
      </c>
    </row>
    <row r="4835" spans="1:5" x14ac:dyDescent="0.35">
      <c r="A4835" s="28">
        <v>43</v>
      </c>
      <c r="B4835" s="28" t="s">
        <v>4639</v>
      </c>
      <c r="C4835" s="28" t="s">
        <v>438</v>
      </c>
      <c r="D4835" s="28">
        <v>4311239</v>
      </c>
      <c r="E4835" s="28" t="s">
        <v>4854</v>
      </c>
    </row>
    <row r="4836" spans="1:5" x14ac:dyDescent="0.35">
      <c r="A4836" s="28">
        <v>43</v>
      </c>
      <c r="B4836" s="28" t="s">
        <v>4639</v>
      </c>
      <c r="C4836" s="28" t="s">
        <v>438</v>
      </c>
      <c r="D4836" s="28">
        <v>4311254</v>
      </c>
      <c r="E4836" s="28" t="s">
        <v>4855</v>
      </c>
    </row>
    <row r="4837" spans="1:5" x14ac:dyDescent="0.35">
      <c r="A4837" s="28">
        <v>43</v>
      </c>
      <c r="B4837" s="28" t="s">
        <v>4639</v>
      </c>
      <c r="C4837" s="28" t="s">
        <v>438</v>
      </c>
      <c r="D4837" s="28">
        <v>4311270</v>
      </c>
      <c r="E4837" s="28" t="s">
        <v>4856</v>
      </c>
    </row>
    <row r="4838" spans="1:5" x14ac:dyDescent="0.35">
      <c r="A4838" s="28">
        <v>43</v>
      </c>
      <c r="B4838" s="28" t="s">
        <v>4639</v>
      </c>
      <c r="C4838" s="28" t="s">
        <v>438</v>
      </c>
      <c r="D4838" s="28">
        <v>4311304</v>
      </c>
      <c r="E4838" s="28" t="s">
        <v>4857</v>
      </c>
    </row>
    <row r="4839" spans="1:5" x14ac:dyDescent="0.35">
      <c r="A4839" s="28">
        <v>43</v>
      </c>
      <c r="B4839" s="28" t="s">
        <v>4639</v>
      </c>
      <c r="C4839" s="28" t="s">
        <v>438</v>
      </c>
      <c r="D4839" s="28">
        <v>4311403</v>
      </c>
      <c r="E4839" s="28" t="s">
        <v>834</v>
      </c>
    </row>
    <row r="4840" spans="1:5" x14ac:dyDescent="0.35">
      <c r="A4840" s="28">
        <v>43</v>
      </c>
      <c r="B4840" s="28" t="s">
        <v>4639</v>
      </c>
      <c r="C4840" s="28" t="s">
        <v>438</v>
      </c>
      <c r="D4840" s="28">
        <v>4311429</v>
      </c>
      <c r="E4840" s="28" t="s">
        <v>4858</v>
      </c>
    </row>
    <row r="4841" spans="1:5" x14ac:dyDescent="0.35">
      <c r="A4841" s="28">
        <v>43</v>
      </c>
      <c r="B4841" s="28" t="s">
        <v>4639</v>
      </c>
      <c r="C4841" s="28" t="s">
        <v>438</v>
      </c>
      <c r="D4841" s="28">
        <v>4311502</v>
      </c>
      <c r="E4841" s="28" t="s">
        <v>4859</v>
      </c>
    </row>
    <row r="4842" spans="1:5" x14ac:dyDescent="0.35">
      <c r="A4842" s="28">
        <v>43</v>
      </c>
      <c r="B4842" s="28" t="s">
        <v>4639</v>
      </c>
      <c r="C4842" s="28" t="s">
        <v>438</v>
      </c>
      <c r="D4842" s="28">
        <v>4311601</v>
      </c>
      <c r="E4842" s="28" t="s">
        <v>4860</v>
      </c>
    </row>
    <row r="4843" spans="1:5" x14ac:dyDescent="0.35">
      <c r="A4843" s="28">
        <v>43</v>
      </c>
      <c r="B4843" s="28" t="s">
        <v>4639</v>
      </c>
      <c r="C4843" s="28" t="s">
        <v>438</v>
      </c>
      <c r="D4843" s="28">
        <v>4311627</v>
      </c>
      <c r="E4843" s="28" t="s">
        <v>4861</v>
      </c>
    </row>
    <row r="4844" spans="1:5" x14ac:dyDescent="0.35">
      <c r="A4844" s="28">
        <v>43</v>
      </c>
      <c r="B4844" s="28" t="s">
        <v>4639</v>
      </c>
      <c r="C4844" s="28" t="s">
        <v>438</v>
      </c>
      <c r="D4844" s="28">
        <v>4311643</v>
      </c>
      <c r="E4844" s="28" t="s">
        <v>4862</v>
      </c>
    </row>
    <row r="4845" spans="1:5" x14ac:dyDescent="0.35">
      <c r="A4845" s="28">
        <v>43</v>
      </c>
      <c r="B4845" s="28" t="s">
        <v>4639</v>
      </c>
      <c r="C4845" s="28" t="s">
        <v>438</v>
      </c>
      <c r="D4845" s="28">
        <v>4311700</v>
      </c>
      <c r="E4845" s="28" t="s">
        <v>4863</v>
      </c>
    </row>
    <row r="4846" spans="1:5" x14ac:dyDescent="0.35">
      <c r="A4846" s="28">
        <v>43</v>
      </c>
      <c r="B4846" s="28" t="s">
        <v>4639</v>
      </c>
      <c r="C4846" s="28" t="s">
        <v>438</v>
      </c>
      <c r="D4846" s="28">
        <v>4311718</v>
      </c>
      <c r="E4846" s="28" t="s">
        <v>4864</v>
      </c>
    </row>
    <row r="4847" spans="1:5" x14ac:dyDescent="0.35">
      <c r="A4847" s="28">
        <v>43</v>
      </c>
      <c r="B4847" s="28" t="s">
        <v>4639</v>
      </c>
      <c r="C4847" s="28" t="s">
        <v>438</v>
      </c>
      <c r="D4847" s="28">
        <v>4311734</v>
      </c>
      <c r="E4847" s="28" t="s">
        <v>4865</v>
      </c>
    </row>
    <row r="4848" spans="1:5" x14ac:dyDescent="0.35">
      <c r="A4848" s="28">
        <v>43</v>
      </c>
      <c r="B4848" s="28" t="s">
        <v>4639</v>
      </c>
      <c r="C4848" s="28" t="s">
        <v>438</v>
      </c>
      <c r="D4848" s="28">
        <v>4311759</v>
      </c>
      <c r="E4848" s="28" t="s">
        <v>4866</v>
      </c>
    </row>
    <row r="4849" spans="1:5" x14ac:dyDescent="0.35">
      <c r="A4849" s="28">
        <v>43</v>
      </c>
      <c r="B4849" s="28" t="s">
        <v>4639</v>
      </c>
      <c r="C4849" s="28" t="s">
        <v>438</v>
      </c>
      <c r="D4849" s="28">
        <v>4311775</v>
      </c>
      <c r="E4849" s="28" t="s">
        <v>4867</v>
      </c>
    </row>
    <row r="4850" spans="1:5" x14ac:dyDescent="0.35">
      <c r="A4850" s="28">
        <v>43</v>
      </c>
      <c r="B4850" s="28" t="s">
        <v>4639</v>
      </c>
      <c r="C4850" s="28" t="s">
        <v>438</v>
      </c>
      <c r="D4850" s="28">
        <v>4311791</v>
      </c>
      <c r="E4850" s="28" t="s">
        <v>4868</v>
      </c>
    </row>
    <row r="4851" spans="1:5" x14ac:dyDescent="0.35">
      <c r="A4851" s="28">
        <v>43</v>
      </c>
      <c r="B4851" s="28" t="s">
        <v>4639</v>
      </c>
      <c r="C4851" s="28" t="s">
        <v>438</v>
      </c>
      <c r="D4851" s="28">
        <v>4311809</v>
      </c>
      <c r="E4851" s="28" t="s">
        <v>4869</v>
      </c>
    </row>
    <row r="4852" spans="1:5" x14ac:dyDescent="0.35">
      <c r="A4852" s="28">
        <v>43</v>
      </c>
      <c r="B4852" s="28" t="s">
        <v>4639</v>
      </c>
      <c r="C4852" s="28" t="s">
        <v>438</v>
      </c>
      <c r="D4852" s="28">
        <v>4311908</v>
      </c>
      <c r="E4852" s="28" t="s">
        <v>4870</v>
      </c>
    </row>
    <row r="4853" spans="1:5" x14ac:dyDescent="0.35">
      <c r="A4853" s="28">
        <v>43</v>
      </c>
      <c r="B4853" s="28" t="s">
        <v>4639</v>
      </c>
      <c r="C4853" s="28" t="s">
        <v>438</v>
      </c>
      <c r="D4853" s="28">
        <v>4311981</v>
      </c>
      <c r="E4853" s="28" t="s">
        <v>4871</v>
      </c>
    </row>
    <row r="4854" spans="1:5" x14ac:dyDescent="0.35">
      <c r="A4854" s="28">
        <v>43</v>
      </c>
      <c r="B4854" s="28" t="s">
        <v>4639</v>
      </c>
      <c r="C4854" s="28" t="s">
        <v>438</v>
      </c>
      <c r="D4854" s="28">
        <v>4312005</v>
      </c>
      <c r="E4854" s="28" t="s">
        <v>4872</v>
      </c>
    </row>
    <row r="4855" spans="1:5" x14ac:dyDescent="0.35">
      <c r="A4855" s="28">
        <v>43</v>
      </c>
      <c r="B4855" s="28" t="s">
        <v>4639</v>
      </c>
      <c r="C4855" s="28" t="s">
        <v>438</v>
      </c>
      <c r="D4855" s="28">
        <v>4312054</v>
      </c>
      <c r="E4855" s="28" t="s">
        <v>4873</v>
      </c>
    </row>
    <row r="4856" spans="1:5" x14ac:dyDescent="0.35">
      <c r="A4856" s="28">
        <v>43</v>
      </c>
      <c r="B4856" s="28" t="s">
        <v>4639</v>
      </c>
      <c r="C4856" s="28" t="s">
        <v>438</v>
      </c>
      <c r="D4856" s="28">
        <v>4312104</v>
      </c>
      <c r="E4856" s="28" t="s">
        <v>4874</v>
      </c>
    </row>
    <row r="4857" spans="1:5" x14ac:dyDescent="0.35">
      <c r="A4857" s="28">
        <v>43</v>
      </c>
      <c r="B4857" s="28" t="s">
        <v>4639</v>
      </c>
      <c r="C4857" s="28" t="s">
        <v>438</v>
      </c>
      <c r="D4857" s="28">
        <v>4312138</v>
      </c>
      <c r="E4857" s="28" t="s">
        <v>4875</v>
      </c>
    </row>
    <row r="4858" spans="1:5" x14ac:dyDescent="0.35">
      <c r="A4858" s="28">
        <v>43</v>
      </c>
      <c r="B4858" s="28" t="s">
        <v>4639</v>
      </c>
      <c r="C4858" s="28" t="s">
        <v>438</v>
      </c>
      <c r="D4858" s="28">
        <v>4312153</v>
      </c>
      <c r="E4858" s="28" t="s">
        <v>4876</v>
      </c>
    </row>
    <row r="4859" spans="1:5" x14ac:dyDescent="0.35">
      <c r="A4859" s="28">
        <v>43</v>
      </c>
      <c r="B4859" s="28" t="s">
        <v>4639</v>
      </c>
      <c r="C4859" s="28" t="s">
        <v>438</v>
      </c>
      <c r="D4859" s="28">
        <v>4312179</v>
      </c>
      <c r="E4859" s="28" t="s">
        <v>4877</v>
      </c>
    </row>
    <row r="4860" spans="1:5" x14ac:dyDescent="0.35">
      <c r="A4860" s="28">
        <v>43</v>
      </c>
      <c r="B4860" s="28" t="s">
        <v>4639</v>
      </c>
      <c r="C4860" s="28" t="s">
        <v>438</v>
      </c>
      <c r="D4860" s="28">
        <v>4312203</v>
      </c>
      <c r="E4860" s="28" t="s">
        <v>4878</v>
      </c>
    </row>
    <row r="4861" spans="1:5" x14ac:dyDescent="0.35">
      <c r="A4861" s="28">
        <v>43</v>
      </c>
      <c r="B4861" s="28" t="s">
        <v>4639</v>
      </c>
      <c r="C4861" s="28" t="s">
        <v>438</v>
      </c>
      <c r="D4861" s="28">
        <v>4312252</v>
      </c>
      <c r="E4861" s="28" t="s">
        <v>4879</v>
      </c>
    </row>
    <row r="4862" spans="1:5" x14ac:dyDescent="0.35">
      <c r="A4862" s="28">
        <v>43</v>
      </c>
      <c r="B4862" s="28" t="s">
        <v>4639</v>
      </c>
      <c r="C4862" s="28" t="s">
        <v>438</v>
      </c>
      <c r="D4862" s="28">
        <v>4312302</v>
      </c>
      <c r="E4862" s="28" t="s">
        <v>4880</v>
      </c>
    </row>
    <row r="4863" spans="1:5" x14ac:dyDescent="0.35">
      <c r="A4863" s="28">
        <v>43</v>
      </c>
      <c r="B4863" s="28" t="s">
        <v>4639</v>
      </c>
      <c r="C4863" s="28" t="s">
        <v>438</v>
      </c>
      <c r="D4863" s="28">
        <v>4312351</v>
      </c>
      <c r="E4863" s="28" t="s">
        <v>4881</v>
      </c>
    </row>
    <row r="4864" spans="1:5" x14ac:dyDescent="0.35">
      <c r="A4864" s="28">
        <v>43</v>
      </c>
      <c r="B4864" s="28" t="s">
        <v>4639</v>
      </c>
      <c r="C4864" s="28" t="s">
        <v>438</v>
      </c>
      <c r="D4864" s="28">
        <v>4312377</v>
      </c>
      <c r="E4864" s="28" t="s">
        <v>4882</v>
      </c>
    </row>
    <row r="4865" spans="1:5" x14ac:dyDescent="0.35">
      <c r="A4865" s="28">
        <v>43</v>
      </c>
      <c r="B4865" s="28" t="s">
        <v>4639</v>
      </c>
      <c r="C4865" s="28" t="s">
        <v>438</v>
      </c>
      <c r="D4865" s="28">
        <v>4312385</v>
      </c>
      <c r="E4865" s="28" t="s">
        <v>4883</v>
      </c>
    </row>
    <row r="4866" spans="1:5" x14ac:dyDescent="0.35">
      <c r="A4866" s="28">
        <v>43</v>
      </c>
      <c r="B4866" s="28" t="s">
        <v>4639</v>
      </c>
      <c r="C4866" s="28" t="s">
        <v>438</v>
      </c>
      <c r="D4866" s="28">
        <v>4312401</v>
      </c>
      <c r="E4866" s="28" t="s">
        <v>4884</v>
      </c>
    </row>
    <row r="4867" spans="1:5" x14ac:dyDescent="0.35">
      <c r="A4867" s="28">
        <v>43</v>
      </c>
      <c r="B4867" s="28" t="s">
        <v>4639</v>
      </c>
      <c r="C4867" s="28" t="s">
        <v>438</v>
      </c>
      <c r="D4867" s="28">
        <v>4312427</v>
      </c>
      <c r="E4867" s="28" t="s">
        <v>4885</v>
      </c>
    </row>
    <row r="4868" spans="1:5" x14ac:dyDescent="0.35">
      <c r="A4868" s="28">
        <v>43</v>
      </c>
      <c r="B4868" s="28" t="s">
        <v>4639</v>
      </c>
      <c r="C4868" s="28" t="s">
        <v>438</v>
      </c>
      <c r="D4868" s="28">
        <v>4312443</v>
      </c>
      <c r="E4868" s="28" t="s">
        <v>4886</v>
      </c>
    </row>
    <row r="4869" spans="1:5" x14ac:dyDescent="0.35">
      <c r="A4869" s="28">
        <v>43</v>
      </c>
      <c r="B4869" s="28" t="s">
        <v>4639</v>
      </c>
      <c r="C4869" s="28" t="s">
        <v>438</v>
      </c>
      <c r="D4869" s="28">
        <v>4312450</v>
      </c>
      <c r="E4869" s="28" t="s">
        <v>4887</v>
      </c>
    </row>
    <row r="4870" spans="1:5" x14ac:dyDescent="0.35">
      <c r="A4870" s="28">
        <v>43</v>
      </c>
      <c r="B4870" s="28" t="s">
        <v>4639</v>
      </c>
      <c r="C4870" s="28" t="s">
        <v>438</v>
      </c>
      <c r="D4870" s="28">
        <v>4312476</v>
      </c>
      <c r="E4870" s="28" t="s">
        <v>4888</v>
      </c>
    </row>
    <row r="4871" spans="1:5" x14ac:dyDescent="0.35">
      <c r="A4871" s="28">
        <v>43</v>
      </c>
      <c r="B4871" s="28" t="s">
        <v>4639</v>
      </c>
      <c r="C4871" s="28" t="s">
        <v>438</v>
      </c>
      <c r="D4871" s="28">
        <v>4312500</v>
      </c>
      <c r="E4871" s="28" t="s">
        <v>4889</v>
      </c>
    </row>
    <row r="4872" spans="1:5" x14ac:dyDescent="0.35">
      <c r="A4872" s="28">
        <v>43</v>
      </c>
      <c r="B4872" s="28" t="s">
        <v>4639</v>
      </c>
      <c r="C4872" s="28" t="s">
        <v>438</v>
      </c>
      <c r="D4872" s="28">
        <v>4312609</v>
      </c>
      <c r="E4872" s="28" t="s">
        <v>4890</v>
      </c>
    </row>
    <row r="4873" spans="1:5" x14ac:dyDescent="0.35">
      <c r="A4873" s="28">
        <v>43</v>
      </c>
      <c r="B4873" s="28" t="s">
        <v>4639</v>
      </c>
      <c r="C4873" s="28" t="s">
        <v>438</v>
      </c>
      <c r="D4873" s="28">
        <v>4312617</v>
      </c>
      <c r="E4873" s="28" t="s">
        <v>4891</v>
      </c>
    </row>
    <row r="4874" spans="1:5" x14ac:dyDescent="0.35">
      <c r="A4874" s="28">
        <v>43</v>
      </c>
      <c r="B4874" s="28" t="s">
        <v>4639</v>
      </c>
      <c r="C4874" s="28" t="s">
        <v>438</v>
      </c>
      <c r="D4874" s="28">
        <v>4312625</v>
      </c>
      <c r="E4874" s="28" t="s">
        <v>4892</v>
      </c>
    </row>
    <row r="4875" spans="1:5" x14ac:dyDescent="0.35">
      <c r="A4875" s="28">
        <v>43</v>
      </c>
      <c r="B4875" s="28" t="s">
        <v>4639</v>
      </c>
      <c r="C4875" s="28" t="s">
        <v>438</v>
      </c>
      <c r="D4875" s="28">
        <v>4312658</v>
      </c>
      <c r="E4875" s="28" t="s">
        <v>4893</v>
      </c>
    </row>
    <row r="4876" spans="1:5" x14ac:dyDescent="0.35">
      <c r="A4876" s="28">
        <v>43</v>
      </c>
      <c r="B4876" s="28" t="s">
        <v>4639</v>
      </c>
      <c r="C4876" s="28" t="s">
        <v>438</v>
      </c>
      <c r="D4876" s="28">
        <v>4312674</v>
      </c>
      <c r="E4876" s="28" t="s">
        <v>4894</v>
      </c>
    </row>
    <row r="4877" spans="1:5" x14ac:dyDescent="0.35">
      <c r="A4877" s="28">
        <v>43</v>
      </c>
      <c r="B4877" s="28" t="s">
        <v>4639</v>
      </c>
      <c r="C4877" s="28" t="s">
        <v>438</v>
      </c>
      <c r="D4877" s="28">
        <v>4312708</v>
      </c>
      <c r="E4877" s="28" t="s">
        <v>4895</v>
      </c>
    </row>
    <row r="4878" spans="1:5" x14ac:dyDescent="0.35">
      <c r="A4878" s="28">
        <v>43</v>
      </c>
      <c r="B4878" s="28" t="s">
        <v>4639</v>
      </c>
      <c r="C4878" s="28" t="s">
        <v>438</v>
      </c>
      <c r="D4878" s="28">
        <v>4312757</v>
      </c>
      <c r="E4878" s="28" t="s">
        <v>4896</v>
      </c>
    </row>
    <row r="4879" spans="1:5" x14ac:dyDescent="0.35">
      <c r="A4879" s="28">
        <v>43</v>
      </c>
      <c r="B4879" s="28" t="s">
        <v>4639</v>
      </c>
      <c r="C4879" s="28" t="s">
        <v>438</v>
      </c>
      <c r="D4879" s="28">
        <v>4312807</v>
      </c>
      <c r="E4879" s="28" t="s">
        <v>4897</v>
      </c>
    </row>
    <row r="4880" spans="1:5" x14ac:dyDescent="0.35">
      <c r="A4880" s="28">
        <v>43</v>
      </c>
      <c r="B4880" s="28" t="s">
        <v>4639</v>
      </c>
      <c r="C4880" s="28" t="s">
        <v>438</v>
      </c>
      <c r="D4880" s="28">
        <v>4312906</v>
      </c>
      <c r="E4880" s="28" t="s">
        <v>4898</v>
      </c>
    </row>
    <row r="4881" spans="1:5" x14ac:dyDescent="0.35">
      <c r="A4881" s="28">
        <v>43</v>
      </c>
      <c r="B4881" s="28" t="s">
        <v>4639</v>
      </c>
      <c r="C4881" s="28" t="s">
        <v>438</v>
      </c>
      <c r="D4881" s="28">
        <v>4312955</v>
      </c>
      <c r="E4881" s="28" t="s">
        <v>4899</v>
      </c>
    </row>
    <row r="4882" spans="1:5" x14ac:dyDescent="0.35">
      <c r="A4882" s="28">
        <v>43</v>
      </c>
      <c r="B4882" s="28" t="s">
        <v>4639</v>
      </c>
      <c r="C4882" s="28" t="s">
        <v>438</v>
      </c>
      <c r="D4882" s="28">
        <v>4313003</v>
      </c>
      <c r="E4882" s="28" t="s">
        <v>4900</v>
      </c>
    </row>
    <row r="4883" spans="1:5" x14ac:dyDescent="0.35">
      <c r="A4883" s="28">
        <v>43</v>
      </c>
      <c r="B4883" s="28" t="s">
        <v>4639</v>
      </c>
      <c r="C4883" s="28" t="s">
        <v>438</v>
      </c>
      <c r="D4883" s="28">
        <v>4313011</v>
      </c>
      <c r="E4883" s="28" t="s">
        <v>4901</v>
      </c>
    </row>
    <row r="4884" spans="1:5" x14ac:dyDescent="0.35">
      <c r="A4884" s="28">
        <v>43</v>
      </c>
      <c r="B4884" s="28" t="s">
        <v>4639</v>
      </c>
      <c r="C4884" s="28" t="s">
        <v>438</v>
      </c>
      <c r="D4884" s="28">
        <v>4313037</v>
      </c>
      <c r="E4884" s="28" t="s">
        <v>4902</v>
      </c>
    </row>
    <row r="4885" spans="1:5" x14ac:dyDescent="0.35">
      <c r="A4885" s="28">
        <v>43</v>
      </c>
      <c r="B4885" s="28" t="s">
        <v>4639</v>
      </c>
      <c r="C4885" s="28" t="s">
        <v>438</v>
      </c>
      <c r="D4885" s="28">
        <v>4313060</v>
      </c>
      <c r="E4885" s="28" t="s">
        <v>4903</v>
      </c>
    </row>
    <row r="4886" spans="1:5" x14ac:dyDescent="0.35">
      <c r="A4886" s="28">
        <v>43</v>
      </c>
      <c r="B4886" s="28" t="s">
        <v>4639</v>
      </c>
      <c r="C4886" s="28" t="s">
        <v>438</v>
      </c>
      <c r="D4886" s="28">
        <v>4313086</v>
      </c>
      <c r="E4886" s="28" t="s">
        <v>4904</v>
      </c>
    </row>
    <row r="4887" spans="1:5" x14ac:dyDescent="0.35">
      <c r="A4887" s="28">
        <v>43</v>
      </c>
      <c r="B4887" s="28" t="s">
        <v>4639</v>
      </c>
      <c r="C4887" s="28" t="s">
        <v>438</v>
      </c>
      <c r="D4887" s="28">
        <v>4313102</v>
      </c>
      <c r="E4887" s="28" t="s">
        <v>4905</v>
      </c>
    </row>
    <row r="4888" spans="1:5" x14ac:dyDescent="0.35">
      <c r="A4888" s="28">
        <v>43</v>
      </c>
      <c r="B4888" s="28" t="s">
        <v>4639</v>
      </c>
      <c r="C4888" s="28" t="s">
        <v>438</v>
      </c>
      <c r="D4888" s="28">
        <v>4313201</v>
      </c>
      <c r="E4888" s="28" t="s">
        <v>4906</v>
      </c>
    </row>
    <row r="4889" spans="1:5" x14ac:dyDescent="0.35">
      <c r="A4889" s="28">
        <v>43</v>
      </c>
      <c r="B4889" s="28" t="s">
        <v>4639</v>
      </c>
      <c r="C4889" s="28" t="s">
        <v>438</v>
      </c>
      <c r="D4889" s="28">
        <v>4313300</v>
      </c>
      <c r="E4889" s="28" t="s">
        <v>4907</v>
      </c>
    </row>
    <row r="4890" spans="1:5" x14ac:dyDescent="0.35">
      <c r="A4890" s="28">
        <v>43</v>
      </c>
      <c r="B4890" s="28" t="s">
        <v>4639</v>
      </c>
      <c r="C4890" s="28" t="s">
        <v>438</v>
      </c>
      <c r="D4890" s="28">
        <v>4313334</v>
      </c>
      <c r="E4890" s="28" t="s">
        <v>4908</v>
      </c>
    </row>
    <row r="4891" spans="1:5" x14ac:dyDescent="0.35">
      <c r="A4891" s="28">
        <v>43</v>
      </c>
      <c r="B4891" s="28" t="s">
        <v>4639</v>
      </c>
      <c r="C4891" s="28" t="s">
        <v>438</v>
      </c>
      <c r="D4891" s="28">
        <v>4313359</v>
      </c>
      <c r="E4891" s="28" t="s">
        <v>4909</v>
      </c>
    </row>
    <row r="4892" spans="1:5" x14ac:dyDescent="0.35">
      <c r="A4892" s="28">
        <v>43</v>
      </c>
      <c r="B4892" s="28" t="s">
        <v>4639</v>
      </c>
      <c r="C4892" s="28" t="s">
        <v>438</v>
      </c>
      <c r="D4892" s="28">
        <v>4313375</v>
      </c>
      <c r="E4892" s="28" t="s">
        <v>309</v>
      </c>
    </row>
    <row r="4893" spans="1:5" x14ac:dyDescent="0.35">
      <c r="A4893" s="28">
        <v>43</v>
      </c>
      <c r="B4893" s="28" t="s">
        <v>4639</v>
      </c>
      <c r="C4893" s="28" t="s">
        <v>438</v>
      </c>
      <c r="D4893" s="28">
        <v>4313391</v>
      </c>
      <c r="E4893" s="28" t="s">
        <v>4910</v>
      </c>
    </row>
    <row r="4894" spans="1:5" x14ac:dyDescent="0.35">
      <c r="A4894" s="28">
        <v>43</v>
      </c>
      <c r="B4894" s="28" t="s">
        <v>4639</v>
      </c>
      <c r="C4894" s="28" t="s">
        <v>438</v>
      </c>
      <c r="D4894" s="28">
        <v>4313409</v>
      </c>
      <c r="E4894" s="28" t="s">
        <v>4911</v>
      </c>
    </row>
    <row r="4895" spans="1:5" x14ac:dyDescent="0.35">
      <c r="A4895" s="28">
        <v>43</v>
      </c>
      <c r="B4895" s="28" t="s">
        <v>4639</v>
      </c>
      <c r="C4895" s="28" t="s">
        <v>438</v>
      </c>
      <c r="D4895" s="28">
        <v>4313425</v>
      </c>
      <c r="E4895" s="28" t="s">
        <v>4912</v>
      </c>
    </row>
    <row r="4896" spans="1:5" x14ac:dyDescent="0.35">
      <c r="A4896" s="28">
        <v>43</v>
      </c>
      <c r="B4896" s="28" t="s">
        <v>4639</v>
      </c>
      <c r="C4896" s="28" t="s">
        <v>438</v>
      </c>
      <c r="D4896" s="28">
        <v>4313441</v>
      </c>
      <c r="E4896" s="28" t="s">
        <v>4913</v>
      </c>
    </row>
    <row r="4897" spans="1:5" x14ac:dyDescent="0.35">
      <c r="A4897" s="28">
        <v>43</v>
      </c>
      <c r="B4897" s="28" t="s">
        <v>4639</v>
      </c>
      <c r="C4897" s="28" t="s">
        <v>438</v>
      </c>
      <c r="D4897" s="28">
        <v>4313466</v>
      </c>
      <c r="E4897" s="28" t="s">
        <v>4914</v>
      </c>
    </row>
    <row r="4898" spans="1:5" x14ac:dyDescent="0.35">
      <c r="A4898" s="28">
        <v>43</v>
      </c>
      <c r="B4898" s="28" t="s">
        <v>4639</v>
      </c>
      <c r="C4898" s="28" t="s">
        <v>438</v>
      </c>
      <c r="D4898" s="28">
        <v>4313490</v>
      </c>
      <c r="E4898" s="28" t="s">
        <v>4915</v>
      </c>
    </row>
    <row r="4899" spans="1:5" x14ac:dyDescent="0.35">
      <c r="A4899" s="28">
        <v>43</v>
      </c>
      <c r="B4899" s="28" t="s">
        <v>4639</v>
      </c>
      <c r="C4899" s="28" t="s">
        <v>438</v>
      </c>
      <c r="D4899" s="28">
        <v>4313508</v>
      </c>
      <c r="E4899" s="28" t="s">
        <v>4916</v>
      </c>
    </row>
    <row r="4900" spans="1:5" x14ac:dyDescent="0.35">
      <c r="A4900" s="28">
        <v>43</v>
      </c>
      <c r="B4900" s="28" t="s">
        <v>4639</v>
      </c>
      <c r="C4900" s="28" t="s">
        <v>438</v>
      </c>
      <c r="D4900" s="28">
        <v>4313607</v>
      </c>
      <c r="E4900" s="28" t="s">
        <v>4917</v>
      </c>
    </row>
    <row r="4901" spans="1:5" x14ac:dyDescent="0.35">
      <c r="A4901" s="28">
        <v>43</v>
      </c>
      <c r="B4901" s="28" t="s">
        <v>4639</v>
      </c>
      <c r="C4901" s="28" t="s">
        <v>438</v>
      </c>
      <c r="D4901" s="28">
        <v>4313656</v>
      </c>
      <c r="E4901" s="28" t="s">
        <v>4918</v>
      </c>
    </row>
    <row r="4902" spans="1:5" x14ac:dyDescent="0.35">
      <c r="A4902" s="28">
        <v>43</v>
      </c>
      <c r="B4902" s="28" t="s">
        <v>4639</v>
      </c>
      <c r="C4902" s="28" t="s">
        <v>438</v>
      </c>
      <c r="D4902" s="28">
        <v>4313706</v>
      </c>
      <c r="E4902" s="28" t="s">
        <v>4919</v>
      </c>
    </row>
    <row r="4903" spans="1:5" x14ac:dyDescent="0.35">
      <c r="A4903" s="28">
        <v>43</v>
      </c>
      <c r="B4903" s="28" t="s">
        <v>4639</v>
      </c>
      <c r="C4903" s="28" t="s">
        <v>438</v>
      </c>
      <c r="D4903" s="28">
        <v>4313805</v>
      </c>
      <c r="E4903" s="28" t="s">
        <v>4920</v>
      </c>
    </row>
    <row r="4904" spans="1:5" x14ac:dyDescent="0.35">
      <c r="A4904" s="28">
        <v>43</v>
      </c>
      <c r="B4904" s="28" t="s">
        <v>4639</v>
      </c>
      <c r="C4904" s="28" t="s">
        <v>438</v>
      </c>
      <c r="D4904" s="28">
        <v>4313904</v>
      </c>
      <c r="E4904" s="28" t="s">
        <v>4921</v>
      </c>
    </row>
    <row r="4905" spans="1:5" x14ac:dyDescent="0.35">
      <c r="A4905" s="28">
        <v>43</v>
      </c>
      <c r="B4905" s="28" t="s">
        <v>4639</v>
      </c>
      <c r="C4905" s="28" t="s">
        <v>438</v>
      </c>
      <c r="D4905" s="28">
        <v>4313953</v>
      </c>
      <c r="E4905" s="28" t="s">
        <v>4922</v>
      </c>
    </row>
    <row r="4906" spans="1:5" x14ac:dyDescent="0.35">
      <c r="A4906" s="28">
        <v>43</v>
      </c>
      <c r="B4906" s="28" t="s">
        <v>4639</v>
      </c>
      <c r="C4906" s="28" t="s">
        <v>438</v>
      </c>
      <c r="D4906" s="28">
        <v>4314001</v>
      </c>
      <c r="E4906" s="28" t="s">
        <v>4923</v>
      </c>
    </row>
    <row r="4907" spans="1:5" x14ac:dyDescent="0.35">
      <c r="A4907" s="28">
        <v>43</v>
      </c>
      <c r="B4907" s="28" t="s">
        <v>4639</v>
      </c>
      <c r="C4907" s="28" t="s">
        <v>438</v>
      </c>
      <c r="D4907" s="28">
        <v>4314027</v>
      </c>
      <c r="E4907" s="28" t="s">
        <v>4924</v>
      </c>
    </row>
    <row r="4908" spans="1:5" x14ac:dyDescent="0.35">
      <c r="A4908" s="28">
        <v>43</v>
      </c>
      <c r="B4908" s="28" t="s">
        <v>4639</v>
      </c>
      <c r="C4908" s="28" t="s">
        <v>438</v>
      </c>
      <c r="D4908" s="28">
        <v>4314035</v>
      </c>
      <c r="E4908" s="28" t="s">
        <v>4925</v>
      </c>
    </row>
    <row r="4909" spans="1:5" x14ac:dyDescent="0.35">
      <c r="A4909" s="28">
        <v>43</v>
      </c>
      <c r="B4909" s="28" t="s">
        <v>4639</v>
      </c>
      <c r="C4909" s="28" t="s">
        <v>438</v>
      </c>
      <c r="D4909" s="28">
        <v>4314050</v>
      </c>
      <c r="E4909" s="28" t="s">
        <v>4926</v>
      </c>
    </row>
    <row r="4910" spans="1:5" x14ac:dyDescent="0.35">
      <c r="A4910" s="28">
        <v>43</v>
      </c>
      <c r="B4910" s="28" t="s">
        <v>4639</v>
      </c>
      <c r="C4910" s="28" t="s">
        <v>438</v>
      </c>
      <c r="D4910" s="28">
        <v>4314068</v>
      </c>
      <c r="E4910" s="28" t="s">
        <v>4927</v>
      </c>
    </row>
    <row r="4911" spans="1:5" x14ac:dyDescent="0.35">
      <c r="A4911" s="28">
        <v>43</v>
      </c>
      <c r="B4911" s="28" t="s">
        <v>4639</v>
      </c>
      <c r="C4911" s="28" t="s">
        <v>438</v>
      </c>
      <c r="D4911" s="28">
        <v>4314076</v>
      </c>
      <c r="E4911" s="28" t="s">
        <v>4928</v>
      </c>
    </row>
    <row r="4912" spans="1:5" x14ac:dyDescent="0.35">
      <c r="A4912" s="28">
        <v>43</v>
      </c>
      <c r="B4912" s="28" t="s">
        <v>4639</v>
      </c>
      <c r="C4912" s="28" t="s">
        <v>438</v>
      </c>
      <c r="D4912" s="28">
        <v>4314100</v>
      </c>
      <c r="E4912" s="28" t="s">
        <v>4929</v>
      </c>
    </row>
    <row r="4913" spans="1:5" x14ac:dyDescent="0.35">
      <c r="A4913" s="28">
        <v>43</v>
      </c>
      <c r="B4913" s="28" t="s">
        <v>4639</v>
      </c>
      <c r="C4913" s="28" t="s">
        <v>438</v>
      </c>
      <c r="D4913" s="28">
        <v>4314134</v>
      </c>
      <c r="E4913" s="28" t="s">
        <v>4930</v>
      </c>
    </row>
    <row r="4914" spans="1:5" x14ac:dyDescent="0.35">
      <c r="A4914" s="28">
        <v>43</v>
      </c>
      <c r="B4914" s="28" t="s">
        <v>4639</v>
      </c>
      <c r="C4914" s="28" t="s">
        <v>438</v>
      </c>
      <c r="D4914" s="28">
        <v>4314159</v>
      </c>
      <c r="E4914" s="28" t="s">
        <v>4931</v>
      </c>
    </row>
    <row r="4915" spans="1:5" x14ac:dyDescent="0.35">
      <c r="A4915" s="28">
        <v>43</v>
      </c>
      <c r="B4915" s="28" t="s">
        <v>4639</v>
      </c>
      <c r="C4915" s="28" t="s">
        <v>438</v>
      </c>
      <c r="D4915" s="28">
        <v>4314175</v>
      </c>
      <c r="E4915" s="28" t="s">
        <v>4932</v>
      </c>
    </row>
    <row r="4916" spans="1:5" x14ac:dyDescent="0.35">
      <c r="A4916" s="28">
        <v>43</v>
      </c>
      <c r="B4916" s="28" t="s">
        <v>4639</v>
      </c>
      <c r="C4916" s="28" t="s">
        <v>438</v>
      </c>
      <c r="D4916" s="28">
        <v>4314209</v>
      </c>
      <c r="E4916" s="28" t="s">
        <v>4933</v>
      </c>
    </row>
    <row r="4917" spans="1:5" x14ac:dyDescent="0.35">
      <c r="A4917" s="28">
        <v>43</v>
      </c>
      <c r="B4917" s="28" t="s">
        <v>4639</v>
      </c>
      <c r="C4917" s="28" t="s">
        <v>438</v>
      </c>
      <c r="D4917" s="28">
        <v>4314308</v>
      </c>
      <c r="E4917" s="28" t="s">
        <v>4934</v>
      </c>
    </row>
    <row r="4918" spans="1:5" x14ac:dyDescent="0.35">
      <c r="A4918" s="28">
        <v>43</v>
      </c>
      <c r="B4918" s="28" t="s">
        <v>4639</v>
      </c>
      <c r="C4918" s="28" t="s">
        <v>438</v>
      </c>
      <c r="D4918" s="28">
        <v>4314407</v>
      </c>
      <c r="E4918" s="28" t="s">
        <v>4935</v>
      </c>
    </row>
    <row r="4919" spans="1:5" x14ac:dyDescent="0.35">
      <c r="A4919" s="28">
        <v>43</v>
      </c>
      <c r="B4919" s="28" t="s">
        <v>4639</v>
      </c>
      <c r="C4919" s="28" t="s">
        <v>438</v>
      </c>
      <c r="D4919" s="28">
        <v>4314423</v>
      </c>
      <c r="E4919" s="28" t="s">
        <v>4936</v>
      </c>
    </row>
    <row r="4920" spans="1:5" x14ac:dyDescent="0.35">
      <c r="A4920" s="28">
        <v>43</v>
      </c>
      <c r="B4920" s="28" t="s">
        <v>4639</v>
      </c>
      <c r="C4920" s="28" t="s">
        <v>438</v>
      </c>
      <c r="D4920" s="28">
        <v>4314456</v>
      </c>
      <c r="E4920" s="28" t="s">
        <v>4937</v>
      </c>
    </row>
    <row r="4921" spans="1:5" x14ac:dyDescent="0.35">
      <c r="A4921" s="28">
        <v>43</v>
      </c>
      <c r="B4921" s="28" t="s">
        <v>4639</v>
      </c>
      <c r="C4921" s="28" t="s">
        <v>438</v>
      </c>
      <c r="D4921" s="28">
        <v>4314464</v>
      </c>
      <c r="E4921" s="28" t="s">
        <v>4938</v>
      </c>
    </row>
    <row r="4922" spans="1:5" x14ac:dyDescent="0.35">
      <c r="A4922" s="28">
        <v>43</v>
      </c>
      <c r="B4922" s="28" t="s">
        <v>4639</v>
      </c>
      <c r="C4922" s="28" t="s">
        <v>438</v>
      </c>
      <c r="D4922" s="28">
        <v>4314472</v>
      </c>
      <c r="E4922" s="28" t="s">
        <v>4939</v>
      </c>
    </row>
    <row r="4923" spans="1:5" x14ac:dyDescent="0.35">
      <c r="A4923" s="28">
        <v>43</v>
      </c>
      <c r="B4923" s="28" t="s">
        <v>4639</v>
      </c>
      <c r="C4923" s="28" t="s">
        <v>438</v>
      </c>
      <c r="D4923" s="28">
        <v>4314498</v>
      </c>
      <c r="E4923" s="28" t="s">
        <v>4940</v>
      </c>
    </row>
    <row r="4924" spans="1:5" x14ac:dyDescent="0.35">
      <c r="A4924" s="28">
        <v>43</v>
      </c>
      <c r="B4924" s="28" t="s">
        <v>4639</v>
      </c>
      <c r="C4924" s="28" t="s">
        <v>438</v>
      </c>
      <c r="D4924" s="28">
        <v>4314506</v>
      </c>
      <c r="E4924" s="28" t="s">
        <v>4941</v>
      </c>
    </row>
    <row r="4925" spans="1:5" x14ac:dyDescent="0.35">
      <c r="A4925" s="28">
        <v>43</v>
      </c>
      <c r="B4925" s="28" t="s">
        <v>4639</v>
      </c>
      <c r="C4925" s="28" t="s">
        <v>438</v>
      </c>
      <c r="D4925" s="28">
        <v>4314548</v>
      </c>
      <c r="E4925" s="28" t="s">
        <v>4942</v>
      </c>
    </row>
    <row r="4926" spans="1:5" x14ac:dyDescent="0.35">
      <c r="A4926" s="28">
        <v>43</v>
      </c>
      <c r="B4926" s="28" t="s">
        <v>4639</v>
      </c>
      <c r="C4926" s="28" t="s">
        <v>438</v>
      </c>
      <c r="D4926" s="28">
        <v>4314555</v>
      </c>
      <c r="E4926" s="28" t="s">
        <v>4943</v>
      </c>
    </row>
    <row r="4927" spans="1:5" x14ac:dyDescent="0.35">
      <c r="A4927" s="28">
        <v>43</v>
      </c>
      <c r="B4927" s="28" t="s">
        <v>4639</v>
      </c>
      <c r="C4927" s="28" t="s">
        <v>438</v>
      </c>
      <c r="D4927" s="28">
        <v>4314605</v>
      </c>
      <c r="E4927" s="28" t="s">
        <v>4944</v>
      </c>
    </row>
    <row r="4928" spans="1:5" x14ac:dyDescent="0.35">
      <c r="A4928" s="28">
        <v>43</v>
      </c>
      <c r="B4928" s="28" t="s">
        <v>4639</v>
      </c>
      <c r="C4928" s="28" t="s">
        <v>438</v>
      </c>
      <c r="D4928" s="28">
        <v>4314704</v>
      </c>
      <c r="E4928" s="28" t="s">
        <v>2300</v>
      </c>
    </row>
    <row r="4929" spans="1:5" x14ac:dyDescent="0.35">
      <c r="A4929" s="28">
        <v>43</v>
      </c>
      <c r="B4929" s="28" t="s">
        <v>4639</v>
      </c>
      <c r="C4929" s="28" t="s">
        <v>438</v>
      </c>
      <c r="D4929" s="28">
        <v>4314753</v>
      </c>
      <c r="E4929" s="28" t="s">
        <v>4945</v>
      </c>
    </row>
    <row r="4930" spans="1:5" x14ac:dyDescent="0.35">
      <c r="A4930" s="28">
        <v>43</v>
      </c>
      <c r="B4930" s="28" t="s">
        <v>4639</v>
      </c>
      <c r="C4930" s="28" t="s">
        <v>438</v>
      </c>
      <c r="D4930" s="28">
        <v>4314779</v>
      </c>
      <c r="E4930" s="28" t="s">
        <v>4946</v>
      </c>
    </row>
    <row r="4931" spans="1:5" x14ac:dyDescent="0.35">
      <c r="A4931" s="28">
        <v>43</v>
      </c>
      <c r="B4931" s="28" t="s">
        <v>4639</v>
      </c>
      <c r="C4931" s="28" t="s">
        <v>438</v>
      </c>
      <c r="D4931" s="28">
        <v>4314787</v>
      </c>
      <c r="E4931" s="28" t="s">
        <v>4947</v>
      </c>
    </row>
    <row r="4932" spans="1:5" x14ac:dyDescent="0.35">
      <c r="A4932" s="28">
        <v>43</v>
      </c>
      <c r="B4932" s="28" t="s">
        <v>4639</v>
      </c>
      <c r="C4932" s="28" t="s">
        <v>438</v>
      </c>
      <c r="D4932" s="28">
        <v>4314803</v>
      </c>
      <c r="E4932" s="28" t="s">
        <v>4948</v>
      </c>
    </row>
    <row r="4933" spans="1:5" x14ac:dyDescent="0.35">
      <c r="A4933" s="28">
        <v>43</v>
      </c>
      <c r="B4933" s="28" t="s">
        <v>4639</v>
      </c>
      <c r="C4933" s="28" t="s">
        <v>438</v>
      </c>
      <c r="D4933" s="28">
        <v>4314902</v>
      </c>
      <c r="E4933" s="28" t="s">
        <v>4949</v>
      </c>
    </row>
    <row r="4934" spans="1:5" x14ac:dyDescent="0.35">
      <c r="A4934" s="28">
        <v>43</v>
      </c>
      <c r="B4934" s="28" t="s">
        <v>4639</v>
      </c>
      <c r="C4934" s="28" t="s">
        <v>438</v>
      </c>
      <c r="D4934" s="28">
        <v>4315008</v>
      </c>
      <c r="E4934" s="28" t="s">
        <v>4950</v>
      </c>
    </row>
    <row r="4935" spans="1:5" x14ac:dyDescent="0.35">
      <c r="A4935" s="28">
        <v>43</v>
      </c>
      <c r="B4935" s="28" t="s">
        <v>4639</v>
      </c>
      <c r="C4935" s="28" t="s">
        <v>438</v>
      </c>
      <c r="D4935" s="28">
        <v>4315057</v>
      </c>
      <c r="E4935" s="28" t="s">
        <v>4951</v>
      </c>
    </row>
    <row r="4936" spans="1:5" x14ac:dyDescent="0.35">
      <c r="A4936" s="28">
        <v>43</v>
      </c>
      <c r="B4936" s="28" t="s">
        <v>4639</v>
      </c>
      <c r="C4936" s="28" t="s">
        <v>438</v>
      </c>
      <c r="D4936" s="28">
        <v>4315073</v>
      </c>
      <c r="E4936" s="28" t="s">
        <v>4952</v>
      </c>
    </row>
    <row r="4937" spans="1:5" x14ac:dyDescent="0.35">
      <c r="A4937" s="28">
        <v>43</v>
      </c>
      <c r="B4937" s="28" t="s">
        <v>4639</v>
      </c>
      <c r="C4937" s="28" t="s">
        <v>438</v>
      </c>
      <c r="D4937" s="28">
        <v>4315107</v>
      </c>
      <c r="E4937" s="28" t="s">
        <v>4953</v>
      </c>
    </row>
    <row r="4938" spans="1:5" x14ac:dyDescent="0.35">
      <c r="A4938" s="28">
        <v>43</v>
      </c>
      <c r="B4938" s="28" t="s">
        <v>4639</v>
      </c>
      <c r="C4938" s="28" t="s">
        <v>438</v>
      </c>
      <c r="D4938" s="28">
        <v>4315131</v>
      </c>
      <c r="E4938" s="28" t="s">
        <v>4954</v>
      </c>
    </row>
    <row r="4939" spans="1:5" x14ac:dyDescent="0.35">
      <c r="A4939" s="28">
        <v>43</v>
      </c>
      <c r="B4939" s="28" t="s">
        <v>4639</v>
      </c>
      <c r="C4939" s="28" t="s">
        <v>438</v>
      </c>
      <c r="D4939" s="28">
        <v>4315149</v>
      </c>
      <c r="E4939" s="28" t="s">
        <v>4955</v>
      </c>
    </row>
    <row r="4940" spans="1:5" x14ac:dyDescent="0.35">
      <c r="A4940" s="28">
        <v>43</v>
      </c>
      <c r="B4940" s="28" t="s">
        <v>4639</v>
      </c>
      <c r="C4940" s="28" t="s">
        <v>438</v>
      </c>
      <c r="D4940" s="28">
        <v>4315156</v>
      </c>
      <c r="E4940" s="28" t="s">
        <v>4956</v>
      </c>
    </row>
    <row r="4941" spans="1:5" x14ac:dyDescent="0.35">
      <c r="A4941" s="28">
        <v>43</v>
      </c>
      <c r="B4941" s="28" t="s">
        <v>4639</v>
      </c>
      <c r="C4941" s="28" t="s">
        <v>438</v>
      </c>
      <c r="D4941" s="28">
        <v>4315172</v>
      </c>
      <c r="E4941" s="28" t="s">
        <v>4957</v>
      </c>
    </row>
    <row r="4942" spans="1:5" x14ac:dyDescent="0.35">
      <c r="A4942" s="28">
        <v>43</v>
      </c>
      <c r="B4942" s="28" t="s">
        <v>4639</v>
      </c>
      <c r="C4942" s="28" t="s">
        <v>438</v>
      </c>
      <c r="D4942" s="28">
        <v>4315206</v>
      </c>
      <c r="E4942" s="28" t="s">
        <v>4958</v>
      </c>
    </row>
    <row r="4943" spans="1:5" x14ac:dyDescent="0.35">
      <c r="A4943" s="28">
        <v>43</v>
      </c>
      <c r="B4943" s="28" t="s">
        <v>4639</v>
      </c>
      <c r="C4943" s="28" t="s">
        <v>438</v>
      </c>
      <c r="D4943" s="28">
        <v>4315305</v>
      </c>
      <c r="E4943" s="28" t="s">
        <v>4959</v>
      </c>
    </row>
    <row r="4944" spans="1:5" x14ac:dyDescent="0.35">
      <c r="A4944" s="28">
        <v>43</v>
      </c>
      <c r="B4944" s="28" t="s">
        <v>4639</v>
      </c>
      <c r="C4944" s="28" t="s">
        <v>438</v>
      </c>
      <c r="D4944" s="28">
        <v>4315313</v>
      </c>
      <c r="E4944" s="28" t="s">
        <v>4960</v>
      </c>
    </row>
    <row r="4945" spans="1:5" x14ac:dyDescent="0.35">
      <c r="A4945" s="28">
        <v>43</v>
      </c>
      <c r="B4945" s="28" t="s">
        <v>4639</v>
      </c>
      <c r="C4945" s="28" t="s">
        <v>438</v>
      </c>
      <c r="D4945" s="28">
        <v>4315321</v>
      </c>
      <c r="E4945" s="28" t="s">
        <v>4961</v>
      </c>
    </row>
    <row r="4946" spans="1:5" x14ac:dyDescent="0.35">
      <c r="A4946" s="28">
        <v>43</v>
      </c>
      <c r="B4946" s="28" t="s">
        <v>4639</v>
      </c>
      <c r="C4946" s="28" t="s">
        <v>438</v>
      </c>
      <c r="D4946" s="28">
        <v>4315354</v>
      </c>
      <c r="E4946" s="28" t="s">
        <v>4962</v>
      </c>
    </row>
    <row r="4947" spans="1:5" x14ac:dyDescent="0.35">
      <c r="A4947" s="28">
        <v>43</v>
      </c>
      <c r="B4947" s="28" t="s">
        <v>4639</v>
      </c>
      <c r="C4947" s="28" t="s">
        <v>438</v>
      </c>
      <c r="D4947" s="28">
        <v>4315404</v>
      </c>
      <c r="E4947" s="28" t="s">
        <v>4963</v>
      </c>
    </row>
    <row r="4948" spans="1:5" x14ac:dyDescent="0.35">
      <c r="A4948" s="28">
        <v>43</v>
      </c>
      <c r="B4948" s="28" t="s">
        <v>4639</v>
      </c>
      <c r="C4948" s="28" t="s">
        <v>438</v>
      </c>
      <c r="D4948" s="28">
        <v>4315453</v>
      </c>
      <c r="E4948" s="28" t="s">
        <v>4964</v>
      </c>
    </row>
    <row r="4949" spans="1:5" x14ac:dyDescent="0.35">
      <c r="A4949" s="28">
        <v>43</v>
      </c>
      <c r="B4949" s="28" t="s">
        <v>4639</v>
      </c>
      <c r="C4949" s="28" t="s">
        <v>438</v>
      </c>
      <c r="D4949" s="28">
        <v>4315503</v>
      </c>
      <c r="E4949" s="28" t="s">
        <v>4965</v>
      </c>
    </row>
    <row r="4950" spans="1:5" x14ac:dyDescent="0.35">
      <c r="A4950" s="28">
        <v>43</v>
      </c>
      <c r="B4950" s="28" t="s">
        <v>4639</v>
      </c>
      <c r="C4950" s="28" t="s">
        <v>438</v>
      </c>
      <c r="D4950" s="28">
        <v>4315552</v>
      </c>
      <c r="E4950" s="28" t="s">
        <v>4966</v>
      </c>
    </row>
    <row r="4951" spans="1:5" x14ac:dyDescent="0.35">
      <c r="A4951" s="28">
        <v>43</v>
      </c>
      <c r="B4951" s="28" t="s">
        <v>4639</v>
      </c>
      <c r="C4951" s="28" t="s">
        <v>438</v>
      </c>
      <c r="D4951" s="28">
        <v>4315602</v>
      </c>
      <c r="E4951" s="28" t="s">
        <v>4967</v>
      </c>
    </row>
    <row r="4952" spans="1:5" x14ac:dyDescent="0.35">
      <c r="A4952" s="28">
        <v>43</v>
      </c>
      <c r="B4952" s="28" t="s">
        <v>4639</v>
      </c>
      <c r="C4952" s="28" t="s">
        <v>438</v>
      </c>
      <c r="D4952" s="28">
        <v>4315701</v>
      </c>
      <c r="E4952" s="28" t="s">
        <v>4968</v>
      </c>
    </row>
    <row r="4953" spans="1:5" x14ac:dyDescent="0.35">
      <c r="A4953" s="28">
        <v>43</v>
      </c>
      <c r="B4953" s="28" t="s">
        <v>4639</v>
      </c>
      <c r="C4953" s="28" t="s">
        <v>438</v>
      </c>
      <c r="D4953" s="28">
        <v>4315750</v>
      </c>
      <c r="E4953" s="28" t="s">
        <v>4969</v>
      </c>
    </row>
    <row r="4954" spans="1:5" x14ac:dyDescent="0.35">
      <c r="A4954" s="28">
        <v>43</v>
      </c>
      <c r="B4954" s="28" t="s">
        <v>4639</v>
      </c>
      <c r="C4954" s="28" t="s">
        <v>438</v>
      </c>
      <c r="D4954" s="28">
        <v>4315800</v>
      </c>
      <c r="E4954" s="28" t="s">
        <v>4970</v>
      </c>
    </row>
    <row r="4955" spans="1:5" x14ac:dyDescent="0.35">
      <c r="A4955" s="28">
        <v>43</v>
      </c>
      <c r="B4955" s="28" t="s">
        <v>4639</v>
      </c>
      <c r="C4955" s="28" t="s">
        <v>438</v>
      </c>
      <c r="D4955" s="28">
        <v>4315909</v>
      </c>
      <c r="E4955" s="28" t="s">
        <v>4971</v>
      </c>
    </row>
    <row r="4956" spans="1:5" x14ac:dyDescent="0.35">
      <c r="A4956" s="28">
        <v>43</v>
      </c>
      <c r="B4956" s="28" t="s">
        <v>4639</v>
      </c>
      <c r="C4956" s="28" t="s">
        <v>438</v>
      </c>
      <c r="D4956" s="28">
        <v>4315958</v>
      </c>
      <c r="E4956" s="28" t="s">
        <v>4972</v>
      </c>
    </row>
    <row r="4957" spans="1:5" x14ac:dyDescent="0.35">
      <c r="A4957" s="28">
        <v>43</v>
      </c>
      <c r="B4957" s="28" t="s">
        <v>4639</v>
      </c>
      <c r="C4957" s="28" t="s">
        <v>438</v>
      </c>
      <c r="D4957" s="28">
        <v>4316006</v>
      </c>
      <c r="E4957" s="28" t="s">
        <v>4973</v>
      </c>
    </row>
    <row r="4958" spans="1:5" x14ac:dyDescent="0.35">
      <c r="A4958" s="28">
        <v>43</v>
      </c>
      <c r="B4958" s="28" t="s">
        <v>4639</v>
      </c>
      <c r="C4958" s="28" t="s">
        <v>438</v>
      </c>
      <c r="D4958" s="28">
        <v>4316105</v>
      </c>
      <c r="E4958" s="28" t="s">
        <v>4974</v>
      </c>
    </row>
    <row r="4959" spans="1:5" x14ac:dyDescent="0.35">
      <c r="A4959" s="28">
        <v>43</v>
      </c>
      <c r="B4959" s="28" t="s">
        <v>4639</v>
      </c>
      <c r="C4959" s="28" t="s">
        <v>438</v>
      </c>
      <c r="D4959" s="28">
        <v>4316204</v>
      </c>
      <c r="E4959" s="28" t="s">
        <v>4975</v>
      </c>
    </row>
    <row r="4960" spans="1:5" x14ac:dyDescent="0.35">
      <c r="A4960" s="28">
        <v>43</v>
      </c>
      <c r="B4960" s="28" t="s">
        <v>4639</v>
      </c>
      <c r="C4960" s="28" t="s">
        <v>438</v>
      </c>
      <c r="D4960" s="28">
        <v>4316303</v>
      </c>
      <c r="E4960" s="28" t="s">
        <v>4976</v>
      </c>
    </row>
    <row r="4961" spans="1:5" x14ac:dyDescent="0.35">
      <c r="A4961" s="28">
        <v>43</v>
      </c>
      <c r="B4961" s="28" t="s">
        <v>4639</v>
      </c>
      <c r="C4961" s="28" t="s">
        <v>438</v>
      </c>
      <c r="D4961" s="28">
        <v>4316402</v>
      </c>
      <c r="E4961" s="28" t="s">
        <v>4977</v>
      </c>
    </row>
    <row r="4962" spans="1:5" x14ac:dyDescent="0.35">
      <c r="A4962" s="28">
        <v>43</v>
      </c>
      <c r="B4962" s="28" t="s">
        <v>4639</v>
      </c>
      <c r="C4962" s="28" t="s">
        <v>438</v>
      </c>
      <c r="D4962" s="28">
        <v>4316428</v>
      </c>
      <c r="E4962" s="28" t="s">
        <v>4978</v>
      </c>
    </row>
    <row r="4963" spans="1:5" x14ac:dyDescent="0.35">
      <c r="A4963" s="28">
        <v>43</v>
      </c>
      <c r="B4963" s="28" t="s">
        <v>4639</v>
      </c>
      <c r="C4963" s="28" t="s">
        <v>438</v>
      </c>
      <c r="D4963" s="28">
        <v>4316436</v>
      </c>
      <c r="E4963" s="28" t="s">
        <v>4979</v>
      </c>
    </row>
    <row r="4964" spans="1:5" x14ac:dyDescent="0.35">
      <c r="A4964" s="28">
        <v>43</v>
      </c>
      <c r="B4964" s="28" t="s">
        <v>4639</v>
      </c>
      <c r="C4964" s="28" t="s">
        <v>438</v>
      </c>
      <c r="D4964" s="28">
        <v>4316451</v>
      </c>
      <c r="E4964" s="28" t="s">
        <v>4980</v>
      </c>
    </row>
    <row r="4965" spans="1:5" x14ac:dyDescent="0.35">
      <c r="A4965" s="28">
        <v>43</v>
      </c>
      <c r="B4965" s="28" t="s">
        <v>4639</v>
      </c>
      <c r="C4965" s="28" t="s">
        <v>438</v>
      </c>
      <c r="D4965" s="28">
        <v>4316477</v>
      </c>
      <c r="E4965" s="28" t="s">
        <v>4981</v>
      </c>
    </row>
    <row r="4966" spans="1:5" x14ac:dyDescent="0.35">
      <c r="A4966" s="28">
        <v>43</v>
      </c>
      <c r="B4966" s="28" t="s">
        <v>4639</v>
      </c>
      <c r="C4966" s="28" t="s">
        <v>438</v>
      </c>
      <c r="D4966" s="28">
        <v>4316501</v>
      </c>
      <c r="E4966" s="28" t="s">
        <v>4982</v>
      </c>
    </row>
    <row r="4967" spans="1:5" x14ac:dyDescent="0.35">
      <c r="A4967" s="28">
        <v>43</v>
      </c>
      <c r="B4967" s="28" t="s">
        <v>4639</v>
      </c>
      <c r="C4967" s="28" t="s">
        <v>438</v>
      </c>
      <c r="D4967" s="28">
        <v>4316600</v>
      </c>
      <c r="E4967" s="28" t="s">
        <v>4983</v>
      </c>
    </row>
    <row r="4968" spans="1:5" x14ac:dyDescent="0.35">
      <c r="A4968" s="28">
        <v>43</v>
      </c>
      <c r="B4968" s="28" t="s">
        <v>4639</v>
      </c>
      <c r="C4968" s="28" t="s">
        <v>438</v>
      </c>
      <c r="D4968" s="28">
        <v>4316709</v>
      </c>
      <c r="E4968" s="28" t="s">
        <v>4984</v>
      </c>
    </row>
    <row r="4969" spans="1:5" x14ac:dyDescent="0.35">
      <c r="A4969" s="28">
        <v>43</v>
      </c>
      <c r="B4969" s="28" t="s">
        <v>4639</v>
      </c>
      <c r="C4969" s="28" t="s">
        <v>438</v>
      </c>
      <c r="D4969" s="28">
        <v>4316733</v>
      </c>
      <c r="E4969" s="28" t="s">
        <v>4985</v>
      </c>
    </row>
    <row r="4970" spans="1:5" x14ac:dyDescent="0.35">
      <c r="A4970" s="28">
        <v>43</v>
      </c>
      <c r="B4970" s="28" t="s">
        <v>4639</v>
      </c>
      <c r="C4970" s="28" t="s">
        <v>438</v>
      </c>
      <c r="D4970" s="28">
        <v>4316758</v>
      </c>
      <c r="E4970" s="28" t="s">
        <v>4986</v>
      </c>
    </row>
    <row r="4971" spans="1:5" x14ac:dyDescent="0.35">
      <c r="A4971" s="28">
        <v>43</v>
      </c>
      <c r="B4971" s="28" t="s">
        <v>4639</v>
      </c>
      <c r="C4971" s="28" t="s">
        <v>438</v>
      </c>
      <c r="D4971" s="28">
        <v>4316808</v>
      </c>
      <c r="E4971" s="28" t="s">
        <v>4987</v>
      </c>
    </row>
    <row r="4972" spans="1:5" x14ac:dyDescent="0.35">
      <c r="A4972" s="28">
        <v>43</v>
      </c>
      <c r="B4972" s="28" t="s">
        <v>4639</v>
      </c>
      <c r="C4972" s="28" t="s">
        <v>438</v>
      </c>
      <c r="D4972" s="28">
        <v>4316907</v>
      </c>
      <c r="E4972" s="28" t="s">
        <v>1404</v>
      </c>
    </row>
    <row r="4973" spans="1:5" x14ac:dyDescent="0.35">
      <c r="A4973" s="28">
        <v>43</v>
      </c>
      <c r="B4973" s="28" t="s">
        <v>4639</v>
      </c>
      <c r="C4973" s="28" t="s">
        <v>438</v>
      </c>
      <c r="D4973" s="28">
        <v>4316956</v>
      </c>
      <c r="E4973" s="28" t="s">
        <v>4988</v>
      </c>
    </row>
    <row r="4974" spans="1:5" x14ac:dyDescent="0.35">
      <c r="A4974" s="28">
        <v>43</v>
      </c>
      <c r="B4974" s="28" t="s">
        <v>4639</v>
      </c>
      <c r="C4974" s="28" t="s">
        <v>438</v>
      </c>
      <c r="D4974" s="28">
        <v>4316972</v>
      </c>
      <c r="E4974" s="28" t="s">
        <v>4989</v>
      </c>
    </row>
    <row r="4975" spans="1:5" x14ac:dyDescent="0.35">
      <c r="A4975" s="28">
        <v>43</v>
      </c>
      <c r="B4975" s="28" t="s">
        <v>4639</v>
      </c>
      <c r="C4975" s="28" t="s">
        <v>438</v>
      </c>
      <c r="D4975" s="28">
        <v>4317004</v>
      </c>
      <c r="E4975" s="28" t="s">
        <v>4990</v>
      </c>
    </row>
    <row r="4976" spans="1:5" x14ac:dyDescent="0.35">
      <c r="A4976" s="28">
        <v>43</v>
      </c>
      <c r="B4976" s="28" t="s">
        <v>4639</v>
      </c>
      <c r="C4976" s="28" t="s">
        <v>438</v>
      </c>
      <c r="D4976" s="28">
        <v>4317103</v>
      </c>
      <c r="E4976" s="28" t="s">
        <v>4991</v>
      </c>
    </row>
    <row r="4977" spans="1:5" x14ac:dyDescent="0.35">
      <c r="A4977" s="28">
        <v>43</v>
      </c>
      <c r="B4977" s="28" t="s">
        <v>4639</v>
      </c>
      <c r="C4977" s="28" t="s">
        <v>438</v>
      </c>
      <c r="D4977" s="28">
        <v>4317202</v>
      </c>
      <c r="E4977" s="28" t="s">
        <v>4992</v>
      </c>
    </row>
    <row r="4978" spans="1:5" x14ac:dyDescent="0.35">
      <c r="A4978" s="28">
        <v>43</v>
      </c>
      <c r="B4978" s="28" t="s">
        <v>4639</v>
      </c>
      <c r="C4978" s="28" t="s">
        <v>438</v>
      </c>
      <c r="D4978" s="28">
        <v>4317251</v>
      </c>
      <c r="E4978" s="28" t="s">
        <v>4993</v>
      </c>
    </row>
    <row r="4979" spans="1:5" x14ac:dyDescent="0.35">
      <c r="A4979" s="28">
        <v>43</v>
      </c>
      <c r="B4979" s="28" t="s">
        <v>4639</v>
      </c>
      <c r="C4979" s="28" t="s">
        <v>438</v>
      </c>
      <c r="D4979" s="28">
        <v>4317301</v>
      </c>
      <c r="E4979" s="28" t="s">
        <v>4994</v>
      </c>
    </row>
    <row r="4980" spans="1:5" x14ac:dyDescent="0.35">
      <c r="A4980" s="28">
        <v>43</v>
      </c>
      <c r="B4980" s="28" t="s">
        <v>4639</v>
      </c>
      <c r="C4980" s="28" t="s">
        <v>438</v>
      </c>
      <c r="D4980" s="28">
        <v>4317400</v>
      </c>
      <c r="E4980" s="28" t="s">
        <v>4995</v>
      </c>
    </row>
    <row r="4981" spans="1:5" x14ac:dyDescent="0.35">
      <c r="A4981" s="28">
        <v>43</v>
      </c>
      <c r="B4981" s="28" t="s">
        <v>4639</v>
      </c>
      <c r="C4981" s="28" t="s">
        <v>438</v>
      </c>
      <c r="D4981" s="28">
        <v>4317509</v>
      </c>
      <c r="E4981" s="28" t="s">
        <v>4996</v>
      </c>
    </row>
    <row r="4982" spans="1:5" x14ac:dyDescent="0.35">
      <c r="A4982" s="28">
        <v>43</v>
      </c>
      <c r="B4982" s="28" t="s">
        <v>4639</v>
      </c>
      <c r="C4982" s="28" t="s">
        <v>438</v>
      </c>
      <c r="D4982" s="28">
        <v>4317558</v>
      </c>
      <c r="E4982" s="28" t="s">
        <v>4997</v>
      </c>
    </row>
    <row r="4983" spans="1:5" x14ac:dyDescent="0.35">
      <c r="A4983" s="28">
        <v>43</v>
      </c>
      <c r="B4983" s="28" t="s">
        <v>4639</v>
      </c>
      <c r="C4983" s="28" t="s">
        <v>438</v>
      </c>
      <c r="D4983" s="28">
        <v>4317608</v>
      </c>
      <c r="E4983" s="28" t="s">
        <v>4998</v>
      </c>
    </row>
    <row r="4984" spans="1:5" x14ac:dyDescent="0.35">
      <c r="A4984" s="28">
        <v>43</v>
      </c>
      <c r="B4984" s="28" t="s">
        <v>4639</v>
      </c>
      <c r="C4984" s="28" t="s">
        <v>438</v>
      </c>
      <c r="D4984" s="28">
        <v>4317707</v>
      </c>
      <c r="E4984" s="28" t="s">
        <v>4999</v>
      </c>
    </row>
    <row r="4985" spans="1:5" x14ac:dyDescent="0.35">
      <c r="A4985" s="28">
        <v>43</v>
      </c>
      <c r="B4985" s="28" t="s">
        <v>4639</v>
      </c>
      <c r="C4985" s="28" t="s">
        <v>438</v>
      </c>
      <c r="D4985" s="28">
        <v>4317756</v>
      </c>
      <c r="E4985" s="28" t="s">
        <v>5000</v>
      </c>
    </row>
    <row r="4986" spans="1:5" x14ac:dyDescent="0.35">
      <c r="A4986" s="28">
        <v>43</v>
      </c>
      <c r="B4986" s="28" t="s">
        <v>4639</v>
      </c>
      <c r="C4986" s="28" t="s">
        <v>438</v>
      </c>
      <c r="D4986" s="28">
        <v>4317806</v>
      </c>
      <c r="E4986" s="28" t="s">
        <v>5001</v>
      </c>
    </row>
    <row r="4987" spans="1:5" x14ac:dyDescent="0.35">
      <c r="A4987" s="28">
        <v>43</v>
      </c>
      <c r="B4987" s="28" t="s">
        <v>4639</v>
      </c>
      <c r="C4987" s="28" t="s">
        <v>438</v>
      </c>
      <c r="D4987" s="28">
        <v>4317905</v>
      </c>
      <c r="E4987" s="28" t="s">
        <v>5002</v>
      </c>
    </row>
    <row r="4988" spans="1:5" x14ac:dyDescent="0.35">
      <c r="A4988" s="28">
        <v>43</v>
      </c>
      <c r="B4988" s="28" t="s">
        <v>4639</v>
      </c>
      <c r="C4988" s="28" t="s">
        <v>438</v>
      </c>
      <c r="D4988" s="28">
        <v>4317954</v>
      </c>
      <c r="E4988" s="28" t="s">
        <v>5003</v>
      </c>
    </row>
    <row r="4989" spans="1:5" x14ac:dyDescent="0.35">
      <c r="A4989" s="28">
        <v>43</v>
      </c>
      <c r="B4989" s="28" t="s">
        <v>4639</v>
      </c>
      <c r="C4989" s="28" t="s">
        <v>438</v>
      </c>
      <c r="D4989" s="28">
        <v>4318002</v>
      </c>
      <c r="E4989" s="28" t="s">
        <v>5004</v>
      </c>
    </row>
    <row r="4990" spans="1:5" x14ac:dyDescent="0.35">
      <c r="A4990" s="28">
        <v>43</v>
      </c>
      <c r="B4990" s="28" t="s">
        <v>4639</v>
      </c>
      <c r="C4990" s="28" t="s">
        <v>438</v>
      </c>
      <c r="D4990" s="28">
        <v>4318051</v>
      </c>
      <c r="E4990" s="28" t="s">
        <v>5005</v>
      </c>
    </row>
    <row r="4991" spans="1:5" x14ac:dyDescent="0.35">
      <c r="A4991" s="28">
        <v>43</v>
      </c>
      <c r="B4991" s="28" t="s">
        <v>4639</v>
      </c>
      <c r="C4991" s="28" t="s">
        <v>438</v>
      </c>
      <c r="D4991" s="28">
        <v>4318101</v>
      </c>
      <c r="E4991" s="28" t="s">
        <v>5006</v>
      </c>
    </row>
    <row r="4992" spans="1:5" x14ac:dyDescent="0.35">
      <c r="A4992" s="28">
        <v>43</v>
      </c>
      <c r="B4992" s="28" t="s">
        <v>4639</v>
      </c>
      <c r="C4992" s="28" t="s">
        <v>438</v>
      </c>
      <c r="D4992" s="28">
        <v>4318200</v>
      </c>
      <c r="E4992" s="28" t="s">
        <v>3097</v>
      </c>
    </row>
    <row r="4993" spans="1:5" x14ac:dyDescent="0.35">
      <c r="A4993" s="28">
        <v>43</v>
      </c>
      <c r="B4993" s="28" t="s">
        <v>4639</v>
      </c>
      <c r="C4993" s="28" t="s">
        <v>438</v>
      </c>
      <c r="D4993" s="28">
        <v>4318309</v>
      </c>
      <c r="E4993" s="28" t="s">
        <v>2342</v>
      </c>
    </row>
    <row r="4994" spans="1:5" x14ac:dyDescent="0.35">
      <c r="A4994" s="28">
        <v>43</v>
      </c>
      <c r="B4994" s="28" t="s">
        <v>4639</v>
      </c>
      <c r="C4994" s="28" t="s">
        <v>438</v>
      </c>
      <c r="D4994" s="28">
        <v>4318408</v>
      </c>
      <c r="E4994" s="28" t="s">
        <v>5007</v>
      </c>
    </row>
    <row r="4995" spans="1:5" x14ac:dyDescent="0.35">
      <c r="A4995" s="28">
        <v>43</v>
      </c>
      <c r="B4995" s="28" t="s">
        <v>4639</v>
      </c>
      <c r="C4995" s="28" t="s">
        <v>438</v>
      </c>
      <c r="D4995" s="28">
        <v>4318424</v>
      </c>
      <c r="E4995" s="28" t="s">
        <v>5008</v>
      </c>
    </row>
    <row r="4996" spans="1:5" x14ac:dyDescent="0.35">
      <c r="A4996" s="28">
        <v>43</v>
      </c>
      <c r="B4996" s="28" t="s">
        <v>4639</v>
      </c>
      <c r="C4996" s="28" t="s">
        <v>438</v>
      </c>
      <c r="D4996" s="28">
        <v>4318432</v>
      </c>
      <c r="E4996" s="28" t="s">
        <v>5009</v>
      </c>
    </row>
    <row r="4997" spans="1:5" x14ac:dyDescent="0.35">
      <c r="A4997" s="28">
        <v>43</v>
      </c>
      <c r="B4997" s="28" t="s">
        <v>4639</v>
      </c>
      <c r="C4997" s="28" t="s">
        <v>438</v>
      </c>
      <c r="D4997" s="28">
        <v>4318440</v>
      </c>
      <c r="E4997" s="28" t="s">
        <v>5010</v>
      </c>
    </row>
    <row r="4998" spans="1:5" x14ac:dyDescent="0.35">
      <c r="A4998" s="28">
        <v>43</v>
      </c>
      <c r="B4998" s="28" t="s">
        <v>4639</v>
      </c>
      <c r="C4998" s="28" t="s">
        <v>438</v>
      </c>
      <c r="D4998" s="28">
        <v>4318457</v>
      </c>
      <c r="E4998" s="28" t="s">
        <v>5011</v>
      </c>
    </row>
    <row r="4999" spans="1:5" x14ac:dyDescent="0.35">
      <c r="A4999" s="28">
        <v>43</v>
      </c>
      <c r="B4999" s="28" t="s">
        <v>4639</v>
      </c>
      <c r="C4999" s="28" t="s">
        <v>438</v>
      </c>
      <c r="D4999" s="28">
        <v>4318465</v>
      </c>
      <c r="E4999" s="28" t="s">
        <v>5012</v>
      </c>
    </row>
    <row r="5000" spans="1:5" x14ac:dyDescent="0.35">
      <c r="A5000" s="28">
        <v>43</v>
      </c>
      <c r="B5000" s="28" t="s">
        <v>4639</v>
      </c>
      <c r="C5000" s="28" t="s">
        <v>438</v>
      </c>
      <c r="D5000" s="28">
        <v>4318481</v>
      </c>
      <c r="E5000" s="28" t="s">
        <v>5013</v>
      </c>
    </row>
    <row r="5001" spans="1:5" x14ac:dyDescent="0.35">
      <c r="A5001" s="28">
        <v>43</v>
      </c>
      <c r="B5001" s="28" t="s">
        <v>4639</v>
      </c>
      <c r="C5001" s="28" t="s">
        <v>438</v>
      </c>
      <c r="D5001" s="28">
        <v>4318499</v>
      </c>
      <c r="E5001" s="28" t="s">
        <v>5014</v>
      </c>
    </row>
    <row r="5002" spans="1:5" x14ac:dyDescent="0.35">
      <c r="A5002" s="28">
        <v>43</v>
      </c>
      <c r="B5002" s="28" t="s">
        <v>4639</v>
      </c>
      <c r="C5002" s="28" t="s">
        <v>438</v>
      </c>
      <c r="D5002" s="28">
        <v>4318507</v>
      </c>
      <c r="E5002" s="28" t="s">
        <v>5015</v>
      </c>
    </row>
    <row r="5003" spans="1:5" x14ac:dyDescent="0.35">
      <c r="A5003" s="28">
        <v>43</v>
      </c>
      <c r="B5003" s="28" t="s">
        <v>4639</v>
      </c>
      <c r="C5003" s="28" t="s">
        <v>438</v>
      </c>
      <c r="D5003" s="28">
        <v>4318606</v>
      </c>
      <c r="E5003" s="28" t="s">
        <v>5016</v>
      </c>
    </row>
    <row r="5004" spans="1:5" x14ac:dyDescent="0.35">
      <c r="A5004" s="28">
        <v>43</v>
      </c>
      <c r="B5004" s="28" t="s">
        <v>4639</v>
      </c>
      <c r="C5004" s="28" t="s">
        <v>438</v>
      </c>
      <c r="D5004" s="28">
        <v>4318614</v>
      </c>
      <c r="E5004" s="28" t="s">
        <v>5017</v>
      </c>
    </row>
    <row r="5005" spans="1:5" x14ac:dyDescent="0.35">
      <c r="A5005" s="28">
        <v>43</v>
      </c>
      <c r="B5005" s="28" t="s">
        <v>4639</v>
      </c>
      <c r="C5005" s="28" t="s">
        <v>438</v>
      </c>
      <c r="D5005" s="28">
        <v>4318622</v>
      </c>
      <c r="E5005" s="28" t="s">
        <v>5018</v>
      </c>
    </row>
    <row r="5006" spans="1:5" x14ac:dyDescent="0.35">
      <c r="A5006" s="28">
        <v>43</v>
      </c>
      <c r="B5006" s="28" t="s">
        <v>4639</v>
      </c>
      <c r="C5006" s="28" t="s">
        <v>438</v>
      </c>
      <c r="D5006" s="28">
        <v>4318705</v>
      </c>
      <c r="E5006" s="28" t="s">
        <v>5019</v>
      </c>
    </row>
    <row r="5007" spans="1:5" x14ac:dyDescent="0.35">
      <c r="A5007" s="28">
        <v>43</v>
      </c>
      <c r="B5007" s="28" t="s">
        <v>4639</v>
      </c>
      <c r="C5007" s="28" t="s">
        <v>438</v>
      </c>
      <c r="D5007" s="28">
        <v>4318804</v>
      </c>
      <c r="E5007" s="28" t="s">
        <v>5020</v>
      </c>
    </row>
    <row r="5008" spans="1:5" x14ac:dyDescent="0.35">
      <c r="A5008" s="28">
        <v>43</v>
      </c>
      <c r="B5008" s="28" t="s">
        <v>4639</v>
      </c>
      <c r="C5008" s="28" t="s">
        <v>438</v>
      </c>
      <c r="D5008" s="28">
        <v>4318903</v>
      </c>
      <c r="E5008" s="28" t="s">
        <v>5021</v>
      </c>
    </row>
    <row r="5009" spans="1:5" x14ac:dyDescent="0.35">
      <c r="A5009" s="28">
        <v>43</v>
      </c>
      <c r="B5009" s="28" t="s">
        <v>4639</v>
      </c>
      <c r="C5009" s="28" t="s">
        <v>438</v>
      </c>
      <c r="D5009" s="28">
        <v>4319000</v>
      </c>
      <c r="E5009" s="28" t="s">
        <v>5022</v>
      </c>
    </row>
    <row r="5010" spans="1:5" x14ac:dyDescent="0.35">
      <c r="A5010" s="28">
        <v>43</v>
      </c>
      <c r="B5010" s="28" t="s">
        <v>4639</v>
      </c>
      <c r="C5010" s="28" t="s">
        <v>438</v>
      </c>
      <c r="D5010" s="28">
        <v>4319109</v>
      </c>
      <c r="E5010" s="28" t="s">
        <v>4601</v>
      </c>
    </row>
    <row r="5011" spans="1:5" x14ac:dyDescent="0.35">
      <c r="A5011" s="28">
        <v>43</v>
      </c>
      <c r="B5011" s="28" t="s">
        <v>4639</v>
      </c>
      <c r="C5011" s="28" t="s">
        <v>438</v>
      </c>
      <c r="D5011" s="28">
        <v>4319125</v>
      </c>
      <c r="E5011" s="28" t="s">
        <v>5023</v>
      </c>
    </row>
    <row r="5012" spans="1:5" x14ac:dyDescent="0.35">
      <c r="A5012" s="28">
        <v>43</v>
      </c>
      <c r="B5012" s="28" t="s">
        <v>4639</v>
      </c>
      <c r="C5012" s="28" t="s">
        <v>438</v>
      </c>
      <c r="D5012" s="28">
        <v>4319158</v>
      </c>
      <c r="E5012" s="28" t="s">
        <v>5024</v>
      </c>
    </row>
    <row r="5013" spans="1:5" x14ac:dyDescent="0.35">
      <c r="A5013" s="28">
        <v>43</v>
      </c>
      <c r="B5013" s="28" t="s">
        <v>4639</v>
      </c>
      <c r="C5013" s="28" t="s">
        <v>438</v>
      </c>
      <c r="D5013" s="28">
        <v>4319208</v>
      </c>
      <c r="E5013" s="28" t="s">
        <v>5025</v>
      </c>
    </row>
    <row r="5014" spans="1:5" x14ac:dyDescent="0.35">
      <c r="A5014" s="28">
        <v>43</v>
      </c>
      <c r="B5014" s="28" t="s">
        <v>4639</v>
      </c>
      <c r="C5014" s="28" t="s">
        <v>438</v>
      </c>
      <c r="D5014" s="28">
        <v>4319307</v>
      </c>
      <c r="E5014" s="28" t="s">
        <v>5026</v>
      </c>
    </row>
    <row r="5015" spans="1:5" x14ac:dyDescent="0.35">
      <c r="A5015" s="28">
        <v>43</v>
      </c>
      <c r="B5015" s="28" t="s">
        <v>4639</v>
      </c>
      <c r="C5015" s="28" t="s">
        <v>438</v>
      </c>
      <c r="D5015" s="28">
        <v>4319356</v>
      </c>
      <c r="E5015" s="28" t="s">
        <v>5027</v>
      </c>
    </row>
    <row r="5016" spans="1:5" x14ac:dyDescent="0.35">
      <c r="A5016" s="28">
        <v>43</v>
      </c>
      <c r="B5016" s="28" t="s">
        <v>4639</v>
      </c>
      <c r="C5016" s="28" t="s">
        <v>438</v>
      </c>
      <c r="D5016" s="28">
        <v>4319364</v>
      </c>
      <c r="E5016" s="28" t="s">
        <v>5028</v>
      </c>
    </row>
    <row r="5017" spans="1:5" x14ac:dyDescent="0.35">
      <c r="A5017" s="28">
        <v>43</v>
      </c>
      <c r="B5017" s="28" t="s">
        <v>4639</v>
      </c>
      <c r="C5017" s="28" t="s">
        <v>438</v>
      </c>
      <c r="D5017" s="28">
        <v>4319372</v>
      </c>
      <c r="E5017" s="28" t="s">
        <v>5029</v>
      </c>
    </row>
    <row r="5018" spans="1:5" x14ac:dyDescent="0.35">
      <c r="A5018" s="28">
        <v>43</v>
      </c>
      <c r="B5018" s="28" t="s">
        <v>4639</v>
      </c>
      <c r="C5018" s="28" t="s">
        <v>438</v>
      </c>
      <c r="D5018" s="28">
        <v>4319406</v>
      </c>
      <c r="E5018" s="28" t="s">
        <v>5030</v>
      </c>
    </row>
    <row r="5019" spans="1:5" x14ac:dyDescent="0.35">
      <c r="A5019" s="28">
        <v>43</v>
      </c>
      <c r="B5019" s="28" t="s">
        <v>4639</v>
      </c>
      <c r="C5019" s="28" t="s">
        <v>438</v>
      </c>
      <c r="D5019" s="28">
        <v>4319505</v>
      </c>
      <c r="E5019" s="28" t="s">
        <v>5031</v>
      </c>
    </row>
    <row r="5020" spans="1:5" x14ac:dyDescent="0.35">
      <c r="A5020" s="28">
        <v>43</v>
      </c>
      <c r="B5020" s="28" t="s">
        <v>4639</v>
      </c>
      <c r="C5020" s="28" t="s">
        <v>438</v>
      </c>
      <c r="D5020" s="28">
        <v>4319604</v>
      </c>
      <c r="E5020" s="28" t="s">
        <v>5032</v>
      </c>
    </row>
    <row r="5021" spans="1:5" x14ac:dyDescent="0.35">
      <c r="A5021" s="28">
        <v>43</v>
      </c>
      <c r="B5021" s="28" t="s">
        <v>4639</v>
      </c>
      <c r="C5021" s="28" t="s">
        <v>438</v>
      </c>
      <c r="D5021" s="28">
        <v>4319703</v>
      </c>
      <c r="E5021" s="28" t="s">
        <v>5033</v>
      </c>
    </row>
    <row r="5022" spans="1:5" x14ac:dyDescent="0.35">
      <c r="A5022" s="28">
        <v>43</v>
      </c>
      <c r="B5022" s="28" t="s">
        <v>4639</v>
      </c>
      <c r="C5022" s="28" t="s">
        <v>438</v>
      </c>
      <c r="D5022" s="28">
        <v>4319711</v>
      </c>
      <c r="E5022" s="28" t="s">
        <v>5034</v>
      </c>
    </row>
    <row r="5023" spans="1:5" x14ac:dyDescent="0.35">
      <c r="A5023" s="28">
        <v>43</v>
      </c>
      <c r="B5023" s="28" t="s">
        <v>4639</v>
      </c>
      <c r="C5023" s="28" t="s">
        <v>438</v>
      </c>
      <c r="D5023" s="28">
        <v>4319737</v>
      </c>
      <c r="E5023" s="28" t="s">
        <v>5035</v>
      </c>
    </row>
    <row r="5024" spans="1:5" x14ac:dyDescent="0.35">
      <c r="A5024" s="28">
        <v>43</v>
      </c>
      <c r="B5024" s="28" t="s">
        <v>4639</v>
      </c>
      <c r="C5024" s="28" t="s">
        <v>438</v>
      </c>
      <c r="D5024" s="28">
        <v>4319752</v>
      </c>
      <c r="E5024" s="28" t="s">
        <v>5036</v>
      </c>
    </row>
    <row r="5025" spans="1:5" x14ac:dyDescent="0.35">
      <c r="A5025" s="28">
        <v>43</v>
      </c>
      <c r="B5025" s="28" t="s">
        <v>4639</v>
      </c>
      <c r="C5025" s="28" t="s">
        <v>438</v>
      </c>
      <c r="D5025" s="28">
        <v>4319802</v>
      </c>
      <c r="E5025" s="28" t="s">
        <v>5037</v>
      </c>
    </row>
    <row r="5026" spans="1:5" x14ac:dyDescent="0.35">
      <c r="A5026" s="28">
        <v>43</v>
      </c>
      <c r="B5026" s="28" t="s">
        <v>4639</v>
      </c>
      <c r="C5026" s="28" t="s">
        <v>438</v>
      </c>
      <c r="D5026" s="28">
        <v>4319901</v>
      </c>
      <c r="E5026" s="28" t="s">
        <v>5038</v>
      </c>
    </row>
    <row r="5027" spans="1:5" x14ac:dyDescent="0.35">
      <c r="A5027" s="28">
        <v>43</v>
      </c>
      <c r="B5027" s="28" t="s">
        <v>4639</v>
      </c>
      <c r="C5027" s="28" t="s">
        <v>438</v>
      </c>
      <c r="D5027" s="28">
        <v>4320008</v>
      </c>
      <c r="E5027" s="28" t="s">
        <v>5039</v>
      </c>
    </row>
    <row r="5028" spans="1:5" x14ac:dyDescent="0.35">
      <c r="A5028" s="28">
        <v>43</v>
      </c>
      <c r="B5028" s="28" t="s">
        <v>4639</v>
      </c>
      <c r="C5028" s="28" t="s">
        <v>438</v>
      </c>
      <c r="D5028" s="28">
        <v>4320107</v>
      </c>
      <c r="E5028" s="28" t="s">
        <v>4344</v>
      </c>
    </row>
    <row r="5029" spans="1:5" x14ac:dyDescent="0.35">
      <c r="A5029" s="28">
        <v>43</v>
      </c>
      <c r="B5029" s="28" t="s">
        <v>4639</v>
      </c>
      <c r="C5029" s="28" t="s">
        <v>438</v>
      </c>
      <c r="D5029" s="28">
        <v>4320206</v>
      </c>
      <c r="E5029" s="28" t="s">
        <v>5040</v>
      </c>
    </row>
    <row r="5030" spans="1:5" x14ac:dyDescent="0.35">
      <c r="A5030" s="28">
        <v>43</v>
      </c>
      <c r="B5030" s="28" t="s">
        <v>4639</v>
      </c>
      <c r="C5030" s="28" t="s">
        <v>438</v>
      </c>
      <c r="D5030" s="28">
        <v>4320230</v>
      </c>
      <c r="E5030" s="28" t="s">
        <v>5041</v>
      </c>
    </row>
    <row r="5031" spans="1:5" x14ac:dyDescent="0.35">
      <c r="A5031" s="28">
        <v>43</v>
      </c>
      <c r="B5031" s="28" t="s">
        <v>4639</v>
      </c>
      <c r="C5031" s="28" t="s">
        <v>438</v>
      </c>
      <c r="D5031" s="28">
        <v>4320263</v>
      </c>
      <c r="E5031" s="28" t="s">
        <v>5042</v>
      </c>
    </row>
    <row r="5032" spans="1:5" x14ac:dyDescent="0.35">
      <c r="A5032" s="28">
        <v>43</v>
      </c>
      <c r="B5032" s="28" t="s">
        <v>4639</v>
      </c>
      <c r="C5032" s="28" t="s">
        <v>438</v>
      </c>
      <c r="D5032" s="28">
        <v>4320305</v>
      </c>
      <c r="E5032" s="28" t="s">
        <v>5043</v>
      </c>
    </row>
    <row r="5033" spans="1:5" x14ac:dyDescent="0.35">
      <c r="A5033" s="28">
        <v>43</v>
      </c>
      <c r="B5033" s="28" t="s">
        <v>4639</v>
      </c>
      <c r="C5033" s="28" t="s">
        <v>438</v>
      </c>
      <c r="D5033" s="28">
        <v>4320321</v>
      </c>
      <c r="E5033" s="28" t="s">
        <v>5044</v>
      </c>
    </row>
    <row r="5034" spans="1:5" x14ac:dyDescent="0.35">
      <c r="A5034" s="28">
        <v>43</v>
      </c>
      <c r="B5034" s="28" t="s">
        <v>4639</v>
      </c>
      <c r="C5034" s="28" t="s">
        <v>438</v>
      </c>
      <c r="D5034" s="28">
        <v>4320354</v>
      </c>
      <c r="E5034" s="28" t="s">
        <v>5045</v>
      </c>
    </row>
    <row r="5035" spans="1:5" x14ac:dyDescent="0.35">
      <c r="A5035" s="28">
        <v>43</v>
      </c>
      <c r="B5035" s="28" t="s">
        <v>4639</v>
      </c>
      <c r="C5035" s="28" t="s">
        <v>438</v>
      </c>
      <c r="D5035" s="28">
        <v>4320404</v>
      </c>
      <c r="E5035" s="28" t="s">
        <v>5046</v>
      </c>
    </row>
    <row r="5036" spans="1:5" x14ac:dyDescent="0.35">
      <c r="A5036" s="28">
        <v>43</v>
      </c>
      <c r="B5036" s="28" t="s">
        <v>4639</v>
      </c>
      <c r="C5036" s="28" t="s">
        <v>438</v>
      </c>
      <c r="D5036" s="28">
        <v>4320453</v>
      </c>
      <c r="E5036" s="28" t="s">
        <v>5047</v>
      </c>
    </row>
    <row r="5037" spans="1:5" x14ac:dyDescent="0.35">
      <c r="A5037" s="28">
        <v>43</v>
      </c>
      <c r="B5037" s="28" t="s">
        <v>4639</v>
      </c>
      <c r="C5037" s="28" t="s">
        <v>438</v>
      </c>
      <c r="D5037" s="28">
        <v>4320503</v>
      </c>
      <c r="E5037" s="28" t="s">
        <v>5048</v>
      </c>
    </row>
    <row r="5038" spans="1:5" x14ac:dyDescent="0.35">
      <c r="A5038" s="28">
        <v>43</v>
      </c>
      <c r="B5038" s="28" t="s">
        <v>4639</v>
      </c>
      <c r="C5038" s="28" t="s">
        <v>438</v>
      </c>
      <c r="D5038" s="28">
        <v>4320552</v>
      </c>
      <c r="E5038" s="28" t="s">
        <v>5049</v>
      </c>
    </row>
    <row r="5039" spans="1:5" x14ac:dyDescent="0.35">
      <c r="A5039" s="28">
        <v>43</v>
      </c>
      <c r="B5039" s="28" t="s">
        <v>4639</v>
      </c>
      <c r="C5039" s="28" t="s">
        <v>438</v>
      </c>
      <c r="D5039" s="28">
        <v>4320578</v>
      </c>
      <c r="E5039" s="28" t="s">
        <v>5050</v>
      </c>
    </row>
    <row r="5040" spans="1:5" x14ac:dyDescent="0.35">
      <c r="A5040" s="28">
        <v>43</v>
      </c>
      <c r="B5040" s="28" t="s">
        <v>4639</v>
      </c>
      <c r="C5040" s="28" t="s">
        <v>438</v>
      </c>
      <c r="D5040" s="28">
        <v>4320602</v>
      </c>
      <c r="E5040" s="28" t="s">
        <v>5051</v>
      </c>
    </row>
    <row r="5041" spans="1:5" x14ac:dyDescent="0.35">
      <c r="A5041" s="28">
        <v>43</v>
      </c>
      <c r="B5041" s="28" t="s">
        <v>4639</v>
      </c>
      <c r="C5041" s="28" t="s">
        <v>438</v>
      </c>
      <c r="D5041" s="28">
        <v>4320651</v>
      </c>
      <c r="E5041" s="28" t="s">
        <v>5052</v>
      </c>
    </row>
    <row r="5042" spans="1:5" x14ac:dyDescent="0.35">
      <c r="A5042" s="28">
        <v>43</v>
      </c>
      <c r="B5042" s="28" t="s">
        <v>4639</v>
      </c>
      <c r="C5042" s="28" t="s">
        <v>438</v>
      </c>
      <c r="D5042" s="28">
        <v>4320677</v>
      </c>
      <c r="E5042" s="28" t="s">
        <v>5053</v>
      </c>
    </row>
    <row r="5043" spans="1:5" x14ac:dyDescent="0.35">
      <c r="A5043" s="28">
        <v>43</v>
      </c>
      <c r="B5043" s="28" t="s">
        <v>4639</v>
      </c>
      <c r="C5043" s="28" t="s">
        <v>438</v>
      </c>
      <c r="D5043" s="28">
        <v>4320701</v>
      </c>
      <c r="E5043" s="28" t="s">
        <v>2363</v>
      </c>
    </row>
    <row r="5044" spans="1:5" x14ac:dyDescent="0.35">
      <c r="A5044" s="28">
        <v>43</v>
      </c>
      <c r="B5044" s="28" t="s">
        <v>4639</v>
      </c>
      <c r="C5044" s="28" t="s">
        <v>438</v>
      </c>
      <c r="D5044" s="28">
        <v>4320800</v>
      </c>
      <c r="E5044" s="28" t="s">
        <v>1656</v>
      </c>
    </row>
    <row r="5045" spans="1:5" x14ac:dyDescent="0.35">
      <c r="A5045" s="28">
        <v>43</v>
      </c>
      <c r="B5045" s="28" t="s">
        <v>4639</v>
      </c>
      <c r="C5045" s="28" t="s">
        <v>438</v>
      </c>
      <c r="D5045" s="28">
        <v>4320859</v>
      </c>
      <c r="E5045" s="28" t="s">
        <v>5054</v>
      </c>
    </row>
    <row r="5046" spans="1:5" x14ac:dyDescent="0.35">
      <c r="A5046" s="28">
        <v>43</v>
      </c>
      <c r="B5046" s="28" t="s">
        <v>4639</v>
      </c>
      <c r="C5046" s="28" t="s">
        <v>438</v>
      </c>
      <c r="D5046" s="28">
        <v>4320909</v>
      </c>
      <c r="E5046" s="28" t="s">
        <v>4354</v>
      </c>
    </row>
    <row r="5047" spans="1:5" x14ac:dyDescent="0.35">
      <c r="A5047" s="28">
        <v>43</v>
      </c>
      <c r="B5047" s="28" t="s">
        <v>4639</v>
      </c>
      <c r="C5047" s="28" t="s">
        <v>438</v>
      </c>
      <c r="D5047" s="28">
        <v>4321006</v>
      </c>
      <c r="E5047" s="28" t="s">
        <v>5055</v>
      </c>
    </row>
    <row r="5048" spans="1:5" x14ac:dyDescent="0.35">
      <c r="A5048" s="28">
        <v>43</v>
      </c>
      <c r="B5048" s="28" t="s">
        <v>4639</v>
      </c>
      <c r="C5048" s="28" t="s">
        <v>438</v>
      </c>
      <c r="D5048" s="28">
        <v>4321105</v>
      </c>
      <c r="E5048" s="28" t="s">
        <v>5056</v>
      </c>
    </row>
    <row r="5049" spans="1:5" x14ac:dyDescent="0.35">
      <c r="A5049" s="28">
        <v>43</v>
      </c>
      <c r="B5049" s="28" t="s">
        <v>4639</v>
      </c>
      <c r="C5049" s="28" t="s">
        <v>438</v>
      </c>
      <c r="D5049" s="28">
        <v>4321204</v>
      </c>
      <c r="E5049" s="28" t="s">
        <v>5057</v>
      </c>
    </row>
    <row r="5050" spans="1:5" x14ac:dyDescent="0.35">
      <c r="A5050" s="28">
        <v>43</v>
      </c>
      <c r="B5050" s="28" t="s">
        <v>4639</v>
      </c>
      <c r="C5050" s="28" t="s">
        <v>438</v>
      </c>
      <c r="D5050" s="28">
        <v>4321303</v>
      </c>
      <c r="E5050" s="28" t="s">
        <v>5058</v>
      </c>
    </row>
    <row r="5051" spans="1:5" x14ac:dyDescent="0.35">
      <c r="A5051" s="28">
        <v>43</v>
      </c>
      <c r="B5051" s="28" t="s">
        <v>4639</v>
      </c>
      <c r="C5051" s="28" t="s">
        <v>438</v>
      </c>
      <c r="D5051" s="28">
        <v>4321329</v>
      </c>
      <c r="E5051" s="28" t="s">
        <v>5059</v>
      </c>
    </row>
    <row r="5052" spans="1:5" x14ac:dyDescent="0.35">
      <c r="A5052" s="28">
        <v>43</v>
      </c>
      <c r="B5052" s="28" t="s">
        <v>4639</v>
      </c>
      <c r="C5052" s="28" t="s">
        <v>438</v>
      </c>
      <c r="D5052" s="28">
        <v>4321352</v>
      </c>
      <c r="E5052" s="28" t="s">
        <v>1662</v>
      </c>
    </row>
    <row r="5053" spans="1:5" x14ac:dyDescent="0.35">
      <c r="A5053" s="28">
        <v>43</v>
      </c>
      <c r="B5053" s="28" t="s">
        <v>4639</v>
      </c>
      <c r="C5053" s="28" t="s">
        <v>438</v>
      </c>
      <c r="D5053" s="28">
        <v>4321402</v>
      </c>
      <c r="E5053" s="28" t="s">
        <v>5060</v>
      </c>
    </row>
    <row r="5054" spans="1:5" x14ac:dyDescent="0.35">
      <c r="A5054" s="28">
        <v>43</v>
      </c>
      <c r="B5054" s="28" t="s">
        <v>4639</v>
      </c>
      <c r="C5054" s="28" t="s">
        <v>438</v>
      </c>
      <c r="D5054" s="28">
        <v>4321436</v>
      </c>
      <c r="E5054" s="28" t="s">
        <v>5061</v>
      </c>
    </row>
    <row r="5055" spans="1:5" x14ac:dyDescent="0.35">
      <c r="A5055" s="28">
        <v>43</v>
      </c>
      <c r="B5055" s="28" t="s">
        <v>4639</v>
      </c>
      <c r="C5055" s="28" t="s">
        <v>438</v>
      </c>
      <c r="D5055" s="28">
        <v>4321451</v>
      </c>
      <c r="E5055" s="28" t="s">
        <v>5062</v>
      </c>
    </row>
    <row r="5056" spans="1:5" x14ac:dyDescent="0.35">
      <c r="A5056" s="28">
        <v>43</v>
      </c>
      <c r="B5056" s="28" t="s">
        <v>4639</v>
      </c>
      <c r="C5056" s="28" t="s">
        <v>438</v>
      </c>
      <c r="D5056" s="28">
        <v>4321469</v>
      </c>
      <c r="E5056" s="28" t="s">
        <v>5063</v>
      </c>
    </row>
    <row r="5057" spans="1:5" x14ac:dyDescent="0.35">
      <c r="A5057" s="28">
        <v>43</v>
      </c>
      <c r="B5057" s="28" t="s">
        <v>4639</v>
      </c>
      <c r="C5057" s="28" t="s">
        <v>438</v>
      </c>
      <c r="D5057" s="28">
        <v>4321477</v>
      </c>
      <c r="E5057" s="28" t="s">
        <v>5064</v>
      </c>
    </row>
    <row r="5058" spans="1:5" x14ac:dyDescent="0.35">
      <c r="A5058" s="28">
        <v>43</v>
      </c>
      <c r="B5058" s="28" t="s">
        <v>4639</v>
      </c>
      <c r="C5058" s="28" t="s">
        <v>438</v>
      </c>
      <c r="D5058" s="28">
        <v>4321493</v>
      </c>
      <c r="E5058" s="28" t="s">
        <v>5065</v>
      </c>
    </row>
    <row r="5059" spans="1:5" x14ac:dyDescent="0.35">
      <c r="A5059" s="28">
        <v>43</v>
      </c>
      <c r="B5059" s="28" t="s">
        <v>4639</v>
      </c>
      <c r="C5059" s="28" t="s">
        <v>438</v>
      </c>
      <c r="D5059" s="28">
        <v>4321501</v>
      </c>
      <c r="E5059" s="28" t="s">
        <v>5066</v>
      </c>
    </row>
    <row r="5060" spans="1:5" x14ac:dyDescent="0.35">
      <c r="A5060" s="28">
        <v>43</v>
      </c>
      <c r="B5060" s="28" t="s">
        <v>4639</v>
      </c>
      <c r="C5060" s="28" t="s">
        <v>438</v>
      </c>
      <c r="D5060" s="28">
        <v>4321600</v>
      </c>
      <c r="E5060" s="28" t="s">
        <v>5067</v>
      </c>
    </row>
    <row r="5061" spans="1:5" x14ac:dyDescent="0.35">
      <c r="A5061" s="28">
        <v>43</v>
      </c>
      <c r="B5061" s="28" t="s">
        <v>4639</v>
      </c>
      <c r="C5061" s="28" t="s">
        <v>438</v>
      </c>
      <c r="D5061" s="28">
        <v>4321626</v>
      </c>
      <c r="E5061" s="28" t="s">
        <v>5068</v>
      </c>
    </row>
    <row r="5062" spans="1:5" x14ac:dyDescent="0.35">
      <c r="A5062" s="28">
        <v>43</v>
      </c>
      <c r="B5062" s="28" t="s">
        <v>4639</v>
      </c>
      <c r="C5062" s="28" t="s">
        <v>438</v>
      </c>
      <c r="D5062" s="28">
        <v>4321634</v>
      </c>
      <c r="E5062" s="28" t="s">
        <v>5069</v>
      </c>
    </row>
    <row r="5063" spans="1:5" x14ac:dyDescent="0.35">
      <c r="A5063" s="28">
        <v>43</v>
      </c>
      <c r="B5063" s="28" t="s">
        <v>4639</v>
      </c>
      <c r="C5063" s="28" t="s">
        <v>438</v>
      </c>
      <c r="D5063" s="28">
        <v>4321667</v>
      </c>
      <c r="E5063" s="28" t="s">
        <v>5070</v>
      </c>
    </row>
    <row r="5064" spans="1:5" x14ac:dyDescent="0.35">
      <c r="A5064" s="28">
        <v>43</v>
      </c>
      <c r="B5064" s="28" t="s">
        <v>4639</v>
      </c>
      <c r="C5064" s="28" t="s">
        <v>438</v>
      </c>
      <c r="D5064" s="28">
        <v>4321709</v>
      </c>
      <c r="E5064" s="28" t="s">
        <v>5071</v>
      </c>
    </row>
    <row r="5065" spans="1:5" x14ac:dyDescent="0.35">
      <c r="A5065" s="28">
        <v>43</v>
      </c>
      <c r="B5065" s="28" t="s">
        <v>4639</v>
      </c>
      <c r="C5065" s="28" t="s">
        <v>438</v>
      </c>
      <c r="D5065" s="28">
        <v>4321808</v>
      </c>
      <c r="E5065" s="28" t="s">
        <v>5072</v>
      </c>
    </row>
    <row r="5066" spans="1:5" x14ac:dyDescent="0.35">
      <c r="A5066" s="28">
        <v>43</v>
      </c>
      <c r="B5066" s="28" t="s">
        <v>4639</v>
      </c>
      <c r="C5066" s="28" t="s">
        <v>438</v>
      </c>
      <c r="D5066" s="28">
        <v>4321832</v>
      </c>
      <c r="E5066" s="28" t="s">
        <v>5073</v>
      </c>
    </row>
    <row r="5067" spans="1:5" x14ac:dyDescent="0.35">
      <c r="A5067" s="28">
        <v>43</v>
      </c>
      <c r="B5067" s="28" t="s">
        <v>4639</v>
      </c>
      <c r="C5067" s="28" t="s">
        <v>438</v>
      </c>
      <c r="D5067" s="28">
        <v>4321857</v>
      </c>
      <c r="E5067" s="28" t="s">
        <v>5074</v>
      </c>
    </row>
    <row r="5068" spans="1:5" x14ac:dyDescent="0.35">
      <c r="A5068" s="28">
        <v>43</v>
      </c>
      <c r="B5068" s="28" t="s">
        <v>4639</v>
      </c>
      <c r="C5068" s="28" t="s">
        <v>438</v>
      </c>
      <c r="D5068" s="28">
        <v>4321907</v>
      </c>
      <c r="E5068" s="28" t="s">
        <v>5075</v>
      </c>
    </row>
    <row r="5069" spans="1:5" x14ac:dyDescent="0.35">
      <c r="A5069" s="28">
        <v>43</v>
      </c>
      <c r="B5069" s="28" t="s">
        <v>4639</v>
      </c>
      <c r="C5069" s="28" t="s">
        <v>438</v>
      </c>
      <c r="D5069" s="28">
        <v>4321956</v>
      </c>
      <c r="E5069" s="28" t="s">
        <v>5076</v>
      </c>
    </row>
    <row r="5070" spans="1:5" x14ac:dyDescent="0.35">
      <c r="A5070" s="28">
        <v>43</v>
      </c>
      <c r="B5070" s="28" t="s">
        <v>4639</v>
      </c>
      <c r="C5070" s="28" t="s">
        <v>438</v>
      </c>
      <c r="D5070" s="28">
        <v>4322004</v>
      </c>
      <c r="E5070" s="28" t="s">
        <v>1665</v>
      </c>
    </row>
    <row r="5071" spans="1:5" x14ac:dyDescent="0.35">
      <c r="A5071" s="28">
        <v>43</v>
      </c>
      <c r="B5071" s="28" t="s">
        <v>4639</v>
      </c>
      <c r="C5071" s="28" t="s">
        <v>438</v>
      </c>
      <c r="D5071" s="28">
        <v>4322103</v>
      </c>
      <c r="E5071" s="28" t="s">
        <v>5077</v>
      </c>
    </row>
    <row r="5072" spans="1:5" x14ac:dyDescent="0.35">
      <c r="A5072" s="28">
        <v>43</v>
      </c>
      <c r="B5072" s="28" t="s">
        <v>4639</v>
      </c>
      <c r="C5072" s="28" t="s">
        <v>438</v>
      </c>
      <c r="D5072" s="28">
        <v>4322152</v>
      </c>
      <c r="E5072" s="28" t="s">
        <v>5078</v>
      </c>
    </row>
    <row r="5073" spans="1:5" x14ac:dyDescent="0.35">
      <c r="A5073" s="28">
        <v>43</v>
      </c>
      <c r="B5073" s="28" t="s">
        <v>4639</v>
      </c>
      <c r="C5073" s="28" t="s">
        <v>438</v>
      </c>
      <c r="D5073" s="28">
        <v>4322186</v>
      </c>
      <c r="E5073" s="28" t="s">
        <v>5079</v>
      </c>
    </row>
    <row r="5074" spans="1:5" x14ac:dyDescent="0.35">
      <c r="A5074" s="28">
        <v>43</v>
      </c>
      <c r="B5074" s="28" t="s">
        <v>4639</v>
      </c>
      <c r="C5074" s="28" t="s">
        <v>438</v>
      </c>
      <c r="D5074" s="28">
        <v>4322202</v>
      </c>
      <c r="E5074" s="28" t="s">
        <v>5080</v>
      </c>
    </row>
    <row r="5075" spans="1:5" x14ac:dyDescent="0.35">
      <c r="A5075" s="28">
        <v>43</v>
      </c>
      <c r="B5075" s="28" t="s">
        <v>4639</v>
      </c>
      <c r="C5075" s="28" t="s">
        <v>438</v>
      </c>
      <c r="D5075" s="28">
        <v>4322251</v>
      </c>
      <c r="E5075" s="28" t="s">
        <v>5081</v>
      </c>
    </row>
    <row r="5076" spans="1:5" x14ac:dyDescent="0.35">
      <c r="A5076" s="28">
        <v>43</v>
      </c>
      <c r="B5076" s="28" t="s">
        <v>4639</v>
      </c>
      <c r="C5076" s="28" t="s">
        <v>438</v>
      </c>
      <c r="D5076" s="28">
        <v>4322301</v>
      </c>
      <c r="E5076" s="28" t="s">
        <v>5082</v>
      </c>
    </row>
    <row r="5077" spans="1:5" x14ac:dyDescent="0.35">
      <c r="A5077" s="28">
        <v>43</v>
      </c>
      <c r="B5077" s="28" t="s">
        <v>4639</v>
      </c>
      <c r="C5077" s="28" t="s">
        <v>438</v>
      </c>
      <c r="D5077" s="28">
        <v>4322327</v>
      </c>
      <c r="E5077" s="28" t="s">
        <v>5083</v>
      </c>
    </row>
    <row r="5078" spans="1:5" x14ac:dyDescent="0.35">
      <c r="A5078" s="28">
        <v>43</v>
      </c>
      <c r="B5078" s="28" t="s">
        <v>4639</v>
      </c>
      <c r="C5078" s="28" t="s">
        <v>438</v>
      </c>
      <c r="D5078" s="28">
        <v>4322343</v>
      </c>
      <c r="E5078" s="28" t="s">
        <v>5084</v>
      </c>
    </row>
    <row r="5079" spans="1:5" x14ac:dyDescent="0.35">
      <c r="A5079" s="28">
        <v>43</v>
      </c>
      <c r="B5079" s="28" t="s">
        <v>4639</v>
      </c>
      <c r="C5079" s="28" t="s">
        <v>438</v>
      </c>
      <c r="D5079" s="28">
        <v>4322350</v>
      </c>
      <c r="E5079" s="28" t="s">
        <v>5085</v>
      </c>
    </row>
    <row r="5080" spans="1:5" x14ac:dyDescent="0.35">
      <c r="A5080" s="28">
        <v>43</v>
      </c>
      <c r="B5080" s="28" t="s">
        <v>4639</v>
      </c>
      <c r="C5080" s="28" t="s">
        <v>438</v>
      </c>
      <c r="D5080" s="28">
        <v>4322376</v>
      </c>
      <c r="E5080" s="28" t="s">
        <v>5086</v>
      </c>
    </row>
    <row r="5081" spans="1:5" x14ac:dyDescent="0.35">
      <c r="A5081" s="28">
        <v>43</v>
      </c>
      <c r="B5081" s="28" t="s">
        <v>4639</v>
      </c>
      <c r="C5081" s="28" t="s">
        <v>438</v>
      </c>
      <c r="D5081" s="28">
        <v>4322400</v>
      </c>
      <c r="E5081" s="28" t="s">
        <v>5087</v>
      </c>
    </row>
    <row r="5082" spans="1:5" x14ac:dyDescent="0.35">
      <c r="A5082" s="28">
        <v>43</v>
      </c>
      <c r="B5082" s="28" t="s">
        <v>4639</v>
      </c>
      <c r="C5082" s="28" t="s">
        <v>438</v>
      </c>
      <c r="D5082" s="28">
        <v>4322509</v>
      </c>
      <c r="E5082" s="28" t="s">
        <v>5088</v>
      </c>
    </row>
    <row r="5083" spans="1:5" x14ac:dyDescent="0.35">
      <c r="A5083" s="28">
        <v>43</v>
      </c>
      <c r="B5083" s="28" t="s">
        <v>4639</v>
      </c>
      <c r="C5083" s="28" t="s">
        <v>438</v>
      </c>
      <c r="D5083" s="28">
        <v>4322525</v>
      </c>
      <c r="E5083" s="28" t="s">
        <v>5089</v>
      </c>
    </row>
    <row r="5084" spans="1:5" x14ac:dyDescent="0.35">
      <c r="A5084" s="28">
        <v>43</v>
      </c>
      <c r="B5084" s="28" t="s">
        <v>4639</v>
      </c>
      <c r="C5084" s="28" t="s">
        <v>438</v>
      </c>
      <c r="D5084" s="28">
        <v>4322533</v>
      </c>
      <c r="E5084" s="28" t="s">
        <v>5090</v>
      </c>
    </row>
    <row r="5085" spans="1:5" x14ac:dyDescent="0.35">
      <c r="A5085" s="28">
        <v>43</v>
      </c>
      <c r="B5085" s="28" t="s">
        <v>4639</v>
      </c>
      <c r="C5085" s="28" t="s">
        <v>438</v>
      </c>
      <c r="D5085" s="28">
        <v>4322541</v>
      </c>
      <c r="E5085" s="28" t="s">
        <v>5091</v>
      </c>
    </row>
    <row r="5086" spans="1:5" x14ac:dyDescent="0.35">
      <c r="A5086" s="28">
        <v>43</v>
      </c>
      <c r="B5086" s="28" t="s">
        <v>4639</v>
      </c>
      <c r="C5086" s="28" t="s">
        <v>438</v>
      </c>
      <c r="D5086" s="28">
        <v>4322558</v>
      </c>
      <c r="E5086" s="28" t="s">
        <v>5092</v>
      </c>
    </row>
    <row r="5087" spans="1:5" x14ac:dyDescent="0.35">
      <c r="A5087" s="28">
        <v>43</v>
      </c>
      <c r="B5087" s="28" t="s">
        <v>4639</v>
      </c>
      <c r="C5087" s="28" t="s">
        <v>438</v>
      </c>
      <c r="D5087" s="28">
        <v>4322608</v>
      </c>
      <c r="E5087" s="28" t="s">
        <v>5093</v>
      </c>
    </row>
    <row r="5088" spans="1:5" x14ac:dyDescent="0.35">
      <c r="A5088" s="28">
        <v>43</v>
      </c>
      <c r="B5088" s="28" t="s">
        <v>4639</v>
      </c>
      <c r="C5088" s="28" t="s">
        <v>438</v>
      </c>
      <c r="D5088" s="28">
        <v>4322707</v>
      </c>
      <c r="E5088" s="28" t="s">
        <v>1465</v>
      </c>
    </row>
    <row r="5089" spans="1:5" x14ac:dyDescent="0.35">
      <c r="A5089" s="28">
        <v>43</v>
      </c>
      <c r="B5089" s="28" t="s">
        <v>4639</v>
      </c>
      <c r="C5089" s="28" t="s">
        <v>438</v>
      </c>
      <c r="D5089" s="28">
        <v>4322806</v>
      </c>
      <c r="E5089" s="28" t="s">
        <v>5094</v>
      </c>
    </row>
    <row r="5090" spans="1:5" x14ac:dyDescent="0.35">
      <c r="A5090" s="28">
        <v>43</v>
      </c>
      <c r="B5090" s="28" t="s">
        <v>4639</v>
      </c>
      <c r="C5090" s="28" t="s">
        <v>438</v>
      </c>
      <c r="D5090" s="28">
        <v>4322855</v>
      </c>
      <c r="E5090" s="28" t="s">
        <v>5095</v>
      </c>
    </row>
    <row r="5091" spans="1:5" x14ac:dyDescent="0.35">
      <c r="A5091" s="28">
        <v>43</v>
      </c>
      <c r="B5091" s="28" t="s">
        <v>4639</v>
      </c>
      <c r="C5091" s="28" t="s">
        <v>438</v>
      </c>
      <c r="D5091" s="28">
        <v>4322905</v>
      </c>
      <c r="E5091" s="28" t="s">
        <v>5096</v>
      </c>
    </row>
    <row r="5092" spans="1:5" x14ac:dyDescent="0.35">
      <c r="A5092" s="28">
        <v>43</v>
      </c>
      <c r="B5092" s="28" t="s">
        <v>4639</v>
      </c>
      <c r="C5092" s="28" t="s">
        <v>438</v>
      </c>
      <c r="D5092" s="28">
        <v>4323002</v>
      </c>
      <c r="E5092" s="28" t="s">
        <v>5097</v>
      </c>
    </row>
    <row r="5093" spans="1:5" x14ac:dyDescent="0.35">
      <c r="A5093" s="28">
        <v>43</v>
      </c>
      <c r="B5093" s="28" t="s">
        <v>4639</v>
      </c>
      <c r="C5093" s="28" t="s">
        <v>438</v>
      </c>
      <c r="D5093" s="28">
        <v>4323101</v>
      </c>
      <c r="E5093" s="28" t="s">
        <v>5098</v>
      </c>
    </row>
    <row r="5094" spans="1:5" x14ac:dyDescent="0.35">
      <c r="A5094" s="28">
        <v>43</v>
      </c>
      <c r="B5094" s="28" t="s">
        <v>4639</v>
      </c>
      <c r="C5094" s="28" t="s">
        <v>438</v>
      </c>
      <c r="D5094" s="28">
        <v>4323200</v>
      </c>
      <c r="E5094" s="28" t="s">
        <v>5099</v>
      </c>
    </row>
    <row r="5095" spans="1:5" x14ac:dyDescent="0.35">
      <c r="A5095" s="28">
        <v>43</v>
      </c>
      <c r="B5095" s="28" t="s">
        <v>4639</v>
      </c>
      <c r="C5095" s="28" t="s">
        <v>438</v>
      </c>
      <c r="D5095" s="28">
        <v>4323309</v>
      </c>
      <c r="E5095" s="28" t="s">
        <v>5100</v>
      </c>
    </row>
    <row r="5096" spans="1:5" x14ac:dyDescent="0.35">
      <c r="A5096" s="28">
        <v>43</v>
      </c>
      <c r="B5096" s="28" t="s">
        <v>4639</v>
      </c>
      <c r="C5096" s="28" t="s">
        <v>438</v>
      </c>
      <c r="D5096" s="28">
        <v>4323358</v>
      </c>
      <c r="E5096" s="28" t="s">
        <v>5101</v>
      </c>
    </row>
    <row r="5097" spans="1:5" x14ac:dyDescent="0.35">
      <c r="A5097" s="28">
        <v>43</v>
      </c>
      <c r="B5097" s="28" t="s">
        <v>4639</v>
      </c>
      <c r="C5097" s="28" t="s">
        <v>438</v>
      </c>
      <c r="D5097" s="28">
        <v>4323408</v>
      </c>
      <c r="E5097" s="28" t="s">
        <v>5102</v>
      </c>
    </row>
    <row r="5098" spans="1:5" x14ac:dyDescent="0.35">
      <c r="A5098" s="28">
        <v>43</v>
      </c>
      <c r="B5098" s="28" t="s">
        <v>4639</v>
      </c>
      <c r="C5098" s="28" t="s">
        <v>438</v>
      </c>
      <c r="D5098" s="28">
        <v>4323457</v>
      </c>
      <c r="E5098" s="28" t="s">
        <v>5103</v>
      </c>
    </row>
    <row r="5099" spans="1:5" x14ac:dyDescent="0.35">
      <c r="A5099" s="28">
        <v>43</v>
      </c>
      <c r="B5099" s="28" t="s">
        <v>4639</v>
      </c>
      <c r="C5099" s="28" t="s">
        <v>438</v>
      </c>
      <c r="D5099" s="28">
        <v>4323507</v>
      </c>
      <c r="E5099" s="28" t="s">
        <v>5104</v>
      </c>
    </row>
    <row r="5100" spans="1:5" x14ac:dyDescent="0.35">
      <c r="A5100" s="28">
        <v>43</v>
      </c>
      <c r="B5100" s="28" t="s">
        <v>4639</v>
      </c>
      <c r="C5100" s="28" t="s">
        <v>438</v>
      </c>
      <c r="D5100" s="28">
        <v>4323606</v>
      </c>
      <c r="E5100" s="28" t="s">
        <v>5105</v>
      </c>
    </row>
    <row r="5101" spans="1:5" x14ac:dyDescent="0.35">
      <c r="A5101" s="28">
        <v>43</v>
      </c>
      <c r="B5101" s="28" t="s">
        <v>4639</v>
      </c>
      <c r="C5101" s="28" t="s">
        <v>438</v>
      </c>
      <c r="D5101" s="28">
        <v>4323705</v>
      </c>
      <c r="E5101" s="28" t="s">
        <v>5106</v>
      </c>
    </row>
    <row r="5102" spans="1:5" x14ac:dyDescent="0.35">
      <c r="A5102" s="28">
        <v>43</v>
      </c>
      <c r="B5102" s="28" t="s">
        <v>4639</v>
      </c>
      <c r="C5102" s="28" t="s">
        <v>438</v>
      </c>
      <c r="D5102" s="28">
        <v>4323754</v>
      </c>
      <c r="E5102" s="28" t="s">
        <v>5107</v>
      </c>
    </row>
    <row r="5103" spans="1:5" x14ac:dyDescent="0.35">
      <c r="A5103" s="28">
        <v>43</v>
      </c>
      <c r="B5103" s="28" t="s">
        <v>4639</v>
      </c>
      <c r="C5103" s="28" t="s">
        <v>438</v>
      </c>
      <c r="D5103" s="28">
        <v>4323770</v>
      </c>
      <c r="E5103" s="28" t="s">
        <v>5108</v>
      </c>
    </row>
    <row r="5104" spans="1:5" x14ac:dyDescent="0.35">
      <c r="A5104" s="28">
        <v>43</v>
      </c>
      <c r="B5104" s="28" t="s">
        <v>4639</v>
      </c>
      <c r="C5104" s="28" t="s">
        <v>438</v>
      </c>
      <c r="D5104" s="28">
        <v>4323804</v>
      </c>
      <c r="E5104" s="28" t="s">
        <v>5109</v>
      </c>
    </row>
    <row r="5105" spans="1:5" x14ac:dyDescent="0.35">
      <c r="A5105" s="28">
        <v>50</v>
      </c>
      <c r="B5105" s="28" t="s">
        <v>5110</v>
      </c>
      <c r="C5105" s="28" t="s">
        <v>430</v>
      </c>
      <c r="D5105" s="28">
        <v>5000203</v>
      </c>
      <c r="E5105" s="28" t="s">
        <v>5111</v>
      </c>
    </row>
    <row r="5106" spans="1:5" x14ac:dyDescent="0.35">
      <c r="A5106" s="28">
        <v>50</v>
      </c>
      <c r="B5106" s="28" t="s">
        <v>5110</v>
      </c>
      <c r="C5106" s="28" t="s">
        <v>430</v>
      </c>
      <c r="D5106" s="28">
        <v>5000252</v>
      </c>
      <c r="E5106" s="28" t="s">
        <v>5112</v>
      </c>
    </row>
    <row r="5107" spans="1:5" x14ac:dyDescent="0.35">
      <c r="A5107" s="28">
        <v>50</v>
      </c>
      <c r="B5107" s="28" t="s">
        <v>5110</v>
      </c>
      <c r="C5107" s="28" t="s">
        <v>430</v>
      </c>
      <c r="D5107" s="28">
        <v>5000609</v>
      </c>
      <c r="E5107" s="28" t="s">
        <v>5113</v>
      </c>
    </row>
    <row r="5108" spans="1:5" x14ac:dyDescent="0.35">
      <c r="A5108" s="28">
        <v>50</v>
      </c>
      <c r="B5108" s="28" t="s">
        <v>5110</v>
      </c>
      <c r="C5108" s="28" t="s">
        <v>430</v>
      </c>
      <c r="D5108" s="28">
        <v>5000708</v>
      </c>
      <c r="E5108" s="28" t="s">
        <v>5114</v>
      </c>
    </row>
    <row r="5109" spans="1:5" x14ac:dyDescent="0.35">
      <c r="A5109" s="28">
        <v>50</v>
      </c>
      <c r="B5109" s="28" t="s">
        <v>5110</v>
      </c>
      <c r="C5109" s="28" t="s">
        <v>430</v>
      </c>
      <c r="D5109" s="28">
        <v>5000807</v>
      </c>
      <c r="E5109" s="28" t="s">
        <v>5115</v>
      </c>
    </row>
    <row r="5110" spans="1:5" x14ac:dyDescent="0.35">
      <c r="A5110" s="28">
        <v>50</v>
      </c>
      <c r="B5110" s="28" t="s">
        <v>5110</v>
      </c>
      <c r="C5110" s="28" t="s">
        <v>430</v>
      </c>
      <c r="D5110" s="28">
        <v>5000856</v>
      </c>
      <c r="E5110" s="28" t="s">
        <v>5116</v>
      </c>
    </row>
    <row r="5111" spans="1:5" x14ac:dyDescent="0.35">
      <c r="A5111" s="28">
        <v>50</v>
      </c>
      <c r="B5111" s="28" t="s">
        <v>5110</v>
      </c>
      <c r="C5111" s="28" t="s">
        <v>430</v>
      </c>
      <c r="D5111" s="28">
        <v>5000906</v>
      </c>
      <c r="E5111" s="28" t="s">
        <v>5117</v>
      </c>
    </row>
    <row r="5112" spans="1:5" x14ac:dyDescent="0.35">
      <c r="A5112" s="28">
        <v>50</v>
      </c>
      <c r="B5112" s="28" t="s">
        <v>5110</v>
      </c>
      <c r="C5112" s="28" t="s">
        <v>430</v>
      </c>
      <c r="D5112" s="28">
        <v>5001003</v>
      </c>
      <c r="E5112" s="28" t="s">
        <v>5118</v>
      </c>
    </row>
    <row r="5113" spans="1:5" x14ac:dyDescent="0.35">
      <c r="A5113" s="28">
        <v>50</v>
      </c>
      <c r="B5113" s="28" t="s">
        <v>5110</v>
      </c>
      <c r="C5113" s="28" t="s">
        <v>430</v>
      </c>
      <c r="D5113" s="28">
        <v>5001102</v>
      </c>
      <c r="E5113" s="28" t="s">
        <v>5119</v>
      </c>
    </row>
    <row r="5114" spans="1:5" x14ac:dyDescent="0.35">
      <c r="A5114" s="28">
        <v>50</v>
      </c>
      <c r="B5114" s="28" t="s">
        <v>5110</v>
      </c>
      <c r="C5114" s="28" t="s">
        <v>430</v>
      </c>
      <c r="D5114" s="28">
        <v>5001243</v>
      </c>
      <c r="E5114" s="28" t="s">
        <v>5120</v>
      </c>
    </row>
    <row r="5115" spans="1:5" x14ac:dyDescent="0.35">
      <c r="A5115" s="28">
        <v>50</v>
      </c>
      <c r="B5115" s="28" t="s">
        <v>5110</v>
      </c>
      <c r="C5115" s="28" t="s">
        <v>430</v>
      </c>
      <c r="D5115" s="28">
        <v>5001508</v>
      </c>
      <c r="E5115" s="28" t="s">
        <v>4042</v>
      </c>
    </row>
    <row r="5116" spans="1:5" x14ac:dyDescent="0.35">
      <c r="A5116" s="28">
        <v>50</v>
      </c>
      <c r="B5116" s="28" t="s">
        <v>5110</v>
      </c>
      <c r="C5116" s="28" t="s">
        <v>430</v>
      </c>
      <c r="D5116" s="28">
        <v>5001904</v>
      </c>
      <c r="E5116" s="28" t="s">
        <v>5121</v>
      </c>
    </row>
    <row r="5117" spans="1:5" x14ac:dyDescent="0.35">
      <c r="A5117" s="28">
        <v>50</v>
      </c>
      <c r="B5117" s="28" t="s">
        <v>5110</v>
      </c>
      <c r="C5117" s="28" t="s">
        <v>430</v>
      </c>
      <c r="D5117" s="28">
        <v>5002001</v>
      </c>
      <c r="E5117" s="28" t="s">
        <v>5122</v>
      </c>
    </row>
    <row r="5118" spans="1:5" x14ac:dyDescent="0.35">
      <c r="A5118" s="28">
        <v>50</v>
      </c>
      <c r="B5118" s="28" t="s">
        <v>5110</v>
      </c>
      <c r="C5118" s="28" t="s">
        <v>430</v>
      </c>
      <c r="D5118" s="28">
        <v>5002100</v>
      </c>
      <c r="E5118" s="28" t="s">
        <v>5123</v>
      </c>
    </row>
    <row r="5119" spans="1:5" x14ac:dyDescent="0.35">
      <c r="A5119" s="28">
        <v>50</v>
      </c>
      <c r="B5119" s="28" t="s">
        <v>5110</v>
      </c>
      <c r="C5119" s="28" t="s">
        <v>430</v>
      </c>
      <c r="D5119" s="28">
        <v>5002159</v>
      </c>
      <c r="E5119" s="28" t="s">
        <v>5124</v>
      </c>
    </row>
    <row r="5120" spans="1:5" x14ac:dyDescent="0.35">
      <c r="A5120" s="28">
        <v>50</v>
      </c>
      <c r="B5120" s="28" t="s">
        <v>5110</v>
      </c>
      <c r="C5120" s="28" t="s">
        <v>430</v>
      </c>
      <c r="D5120" s="28">
        <v>5002209</v>
      </c>
      <c r="E5120" s="28" t="s">
        <v>631</v>
      </c>
    </row>
    <row r="5121" spans="1:5" x14ac:dyDescent="0.35">
      <c r="A5121" s="28">
        <v>50</v>
      </c>
      <c r="B5121" s="28" t="s">
        <v>5110</v>
      </c>
      <c r="C5121" s="28" t="s">
        <v>430</v>
      </c>
      <c r="D5121" s="28">
        <v>5002308</v>
      </c>
      <c r="E5121" s="28" t="s">
        <v>5125</v>
      </c>
    </row>
    <row r="5122" spans="1:5" x14ac:dyDescent="0.35">
      <c r="A5122" s="28">
        <v>50</v>
      </c>
      <c r="B5122" s="28" t="s">
        <v>5110</v>
      </c>
      <c r="C5122" s="28" t="s">
        <v>430</v>
      </c>
      <c r="D5122" s="28">
        <v>5002407</v>
      </c>
      <c r="E5122" s="28" t="s">
        <v>5126</v>
      </c>
    </row>
    <row r="5123" spans="1:5" x14ac:dyDescent="0.35">
      <c r="A5123" s="28">
        <v>50</v>
      </c>
      <c r="B5123" s="28" t="s">
        <v>5110</v>
      </c>
      <c r="C5123" s="28" t="s">
        <v>430</v>
      </c>
      <c r="D5123" s="28">
        <v>5002605</v>
      </c>
      <c r="E5123" s="28" t="s">
        <v>5127</v>
      </c>
    </row>
    <row r="5124" spans="1:5" x14ac:dyDescent="0.35">
      <c r="A5124" s="28">
        <v>50</v>
      </c>
      <c r="B5124" s="28" t="s">
        <v>5110</v>
      </c>
      <c r="C5124" s="28" t="s">
        <v>430</v>
      </c>
      <c r="D5124" s="28">
        <v>5002704</v>
      </c>
      <c r="E5124" s="28" t="s">
        <v>1319</v>
      </c>
    </row>
    <row r="5125" spans="1:5" x14ac:dyDescent="0.35">
      <c r="A5125" s="28">
        <v>50</v>
      </c>
      <c r="B5125" s="28" t="s">
        <v>5110</v>
      </c>
      <c r="C5125" s="28" t="s">
        <v>430</v>
      </c>
      <c r="D5125" s="28">
        <v>5002803</v>
      </c>
      <c r="E5125" s="28" t="s">
        <v>221</v>
      </c>
    </row>
    <row r="5126" spans="1:5" x14ac:dyDescent="0.35">
      <c r="A5126" s="28">
        <v>50</v>
      </c>
      <c r="B5126" s="28" t="s">
        <v>5110</v>
      </c>
      <c r="C5126" s="28" t="s">
        <v>430</v>
      </c>
      <c r="D5126" s="28">
        <v>5002902</v>
      </c>
      <c r="E5126" s="28" t="s">
        <v>5128</v>
      </c>
    </row>
    <row r="5127" spans="1:5" x14ac:dyDescent="0.35">
      <c r="A5127" s="28">
        <v>50</v>
      </c>
      <c r="B5127" s="28" t="s">
        <v>5110</v>
      </c>
      <c r="C5127" s="28" t="s">
        <v>430</v>
      </c>
      <c r="D5127" s="28">
        <v>5002951</v>
      </c>
      <c r="E5127" s="28" t="s">
        <v>5129</v>
      </c>
    </row>
    <row r="5128" spans="1:5" x14ac:dyDescent="0.35">
      <c r="A5128" s="28">
        <v>50</v>
      </c>
      <c r="B5128" s="28" t="s">
        <v>5110</v>
      </c>
      <c r="C5128" s="28" t="s">
        <v>430</v>
      </c>
      <c r="D5128" s="28">
        <v>5003108</v>
      </c>
      <c r="E5128" s="28" t="s">
        <v>5130</v>
      </c>
    </row>
    <row r="5129" spans="1:5" x14ac:dyDescent="0.35">
      <c r="A5129" s="28">
        <v>50</v>
      </c>
      <c r="B5129" s="28" t="s">
        <v>5110</v>
      </c>
      <c r="C5129" s="28" t="s">
        <v>430</v>
      </c>
      <c r="D5129" s="28">
        <v>5003157</v>
      </c>
      <c r="E5129" s="28" t="s">
        <v>5131</v>
      </c>
    </row>
    <row r="5130" spans="1:5" x14ac:dyDescent="0.35">
      <c r="A5130" s="28">
        <v>50</v>
      </c>
      <c r="B5130" s="28" t="s">
        <v>5110</v>
      </c>
      <c r="C5130" s="28" t="s">
        <v>430</v>
      </c>
      <c r="D5130" s="28">
        <v>5003207</v>
      </c>
      <c r="E5130" s="28" t="s">
        <v>5132</v>
      </c>
    </row>
    <row r="5131" spans="1:5" x14ac:dyDescent="0.35">
      <c r="A5131" s="28">
        <v>50</v>
      </c>
      <c r="B5131" s="28" t="s">
        <v>5110</v>
      </c>
      <c r="C5131" s="28" t="s">
        <v>430</v>
      </c>
      <c r="D5131" s="28">
        <v>5003256</v>
      </c>
      <c r="E5131" s="28" t="s">
        <v>5133</v>
      </c>
    </row>
    <row r="5132" spans="1:5" x14ac:dyDescent="0.35">
      <c r="A5132" s="28">
        <v>50</v>
      </c>
      <c r="B5132" s="28" t="s">
        <v>5110</v>
      </c>
      <c r="C5132" s="28" t="s">
        <v>430</v>
      </c>
      <c r="D5132" s="28">
        <v>5003306</v>
      </c>
      <c r="E5132" s="28" t="s">
        <v>5134</v>
      </c>
    </row>
    <row r="5133" spans="1:5" x14ac:dyDescent="0.35">
      <c r="A5133" s="28">
        <v>50</v>
      </c>
      <c r="B5133" s="28" t="s">
        <v>5110</v>
      </c>
      <c r="C5133" s="28" t="s">
        <v>430</v>
      </c>
      <c r="D5133" s="28">
        <v>5003454</v>
      </c>
      <c r="E5133" s="28" t="s">
        <v>5135</v>
      </c>
    </row>
    <row r="5134" spans="1:5" x14ac:dyDescent="0.35">
      <c r="A5134" s="28">
        <v>50</v>
      </c>
      <c r="B5134" s="28" t="s">
        <v>5110</v>
      </c>
      <c r="C5134" s="28" t="s">
        <v>430</v>
      </c>
      <c r="D5134" s="28">
        <v>5003488</v>
      </c>
      <c r="E5134" s="28" t="s">
        <v>5136</v>
      </c>
    </row>
    <row r="5135" spans="1:5" x14ac:dyDescent="0.35">
      <c r="A5135" s="28">
        <v>50</v>
      </c>
      <c r="B5135" s="28" t="s">
        <v>5110</v>
      </c>
      <c r="C5135" s="28" t="s">
        <v>430</v>
      </c>
      <c r="D5135" s="28">
        <v>5003504</v>
      </c>
      <c r="E5135" s="28" t="s">
        <v>4106</v>
      </c>
    </row>
    <row r="5136" spans="1:5" x14ac:dyDescent="0.35">
      <c r="A5136" s="28">
        <v>50</v>
      </c>
      <c r="B5136" s="28" t="s">
        <v>5110</v>
      </c>
      <c r="C5136" s="28" t="s">
        <v>430</v>
      </c>
      <c r="D5136" s="28">
        <v>5003702</v>
      </c>
      <c r="E5136" s="28" t="s">
        <v>5137</v>
      </c>
    </row>
    <row r="5137" spans="1:5" x14ac:dyDescent="0.35">
      <c r="A5137" s="28">
        <v>50</v>
      </c>
      <c r="B5137" s="28" t="s">
        <v>5110</v>
      </c>
      <c r="C5137" s="28" t="s">
        <v>430</v>
      </c>
      <c r="D5137" s="28">
        <v>5003751</v>
      </c>
      <c r="E5137" s="28" t="s">
        <v>3553</v>
      </c>
    </row>
    <row r="5138" spans="1:5" x14ac:dyDescent="0.35">
      <c r="A5138" s="28">
        <v>50</v>
      </c>
      <c r="B5138" s="28" t="s">
        <v>5110</v>
      </c>
      <c r="C5138" s="28" t="s">
        <v>430</v>
      </c>
      <c r="D5138" s="28">
        <v>5003801</v>
      </c>
      <c r="E5138" s="28" t="s">
        <v>5138</v>
      </c>
    </row>
    <row r="5139" spans="1:5" x14ac:dyDescent="0.35">
      <c r="A5139" s="28">
        <v>50</v>
      </c>
      <c r="B5139" s="28" t="s">
        <v>5110</v>
      </c>
      <c r="C5139" s="28" t="s">
        <v>430</v>
      </c>
      <c r="D5139" s="28">
        <v>5003900</v>
      </c>
      <c r="E5139" s="28" t="s">
        <v>5139</v>
      </c>
    </row>
    <row r="5140" spans="1:5" x14ac:dyDescent="0.35">
      <c r="A5140" s="28">
        <v>50</v>
      </c>
      <c r="B5140" s="28" t="s">
        <v>5110</v>
      </c>
      <c r="C5140" s="28" t="s">
        <v>430</v>
      </c>
      <c r="D5140" s="28">
        <v>5004007</v>
      </c>
      <c r="E5140" s="28" t="s">
        <v>5140</v>
      </c>
    </row>
    <row r="5141" spans="1:5" x14ac:dyDescent="0.35">
      <c r="A5141" s="28">
        <v>50</v>
      </c>
      <c r="B5141" s="28" t="s">
        <v>5110</v>
      </c>
      <c r="C5141" s="28" t="s">
        <v>430</v>
      </c>
      <c r="D5141" s="28">
        <v>5004106</v>
      </c>
      <c r="E5141" s="28" t="s">
        <v>5141</v>
      </c>
    </row>
    <row r="5142" spans="1:5" x14ac:dyDescent="0.35">
      <c r="A5142" s="28">
        <v>50</v>
      </c>
      <c r="B5142" s="28" t="s">
        <v>5110</v>
      </c>
      <c r="C5142" s="28" t="s">
        <v>430</v>
      </c>
      <c r="D5142" s="28">
        <v>5004304</v>
      </c>
      <c r="E5142" s="28" t="s">
        <v>5142</v>
      </c>
    </row>
    <row r="5143" spans="1:5" x14ac:dyDescent="0.35">
      <c r="A5143" s="28">
        <v>50</v>
      </c>
      <c r="B5143" s="28" t="s">
        <v>5110</v>
      </c>
      <c r="C5143" s="28" t="s">
        <v>430</v>
      </c>
      <c r="D5143" s="28">
        <v>5004403</v>
      </c>
      <c r="E5143" s="28" t="s">
        <v>5143</v>
      </c>
    </row>
    <row r="5144" spans="1:5" x14ac:dyDescent="0.35">
      <c r="A5144" s="28">
        <v>50</v>
      </c>
      <c r="B5144" s="28" t="s">
        <v>5110</v>
      </c>
      <c r="C5144" s="28" t="s">
        <v>430</v>
      </c>
      <c r="D5144" s="28">
        <v>5004502</v>
      </c>
      <c r="E5144" s="28" t="s">
        <v>5144</v>
      </c>
    </row>
    <row r="5145" spans="1:5" x14ac:dyDescent="0.35">
      <c r="A5145" s="28">
        <v>50</v>
      </c>
      <c r="B5145" s="28" t="s">
        <v>5110</v>
      </c>
      <c r="C5145" s="28" t="s">
        <v>430</v>
      </c>
      <c r="D5145" s="28">
        <v>5004601</v>
      </c>
      <c r="E5145" s="28" t="s">
        <v>5145</v>
      </c>
    </row>
    <row r="5146" spans="1:5" x14ac:dyDescent="0.35">
      <c r="A5146" s="28">
        <v>50</v>
      </c>
      <c r="B5146" s="28" t="s">
        <v>5110</v>
      </c>
      <c r="C5146" s="28" t="s">
        <v>430</v>
      </c>
      <c r="D5146" s="28">
        <v>5004700</v>
      </c>
      <c r="E5146" s="28" t="s">
        <v>5146</v>
      </c>
    </row>
    <row r="5147" spans="1:5" x14ac:dyDescent="0.35">
      <c r="A5147" s="28">
        <v>50</v>
      </c>
      <c r="B5147" s="28" t="s">
        <v>5110</v>
      </c>
      <c r="C5147" s="28" t="s">
        <v>430</v>
      </c>
      <c r="D5147" s="28">
        <v>5004809</v>
      </c>
      <c r="E5147" s="28" t="s">
        <v>5147</v>
      </c>
    </row>
    <row r="5148" spans="1:5" x14ac:dyDescent="0.35">
      <c r="A5148" s="28">
        <v>50</v>
      </c>
      <c r="B5148" s="28" t="s">
        <v>5110</v>
      </c>
      <c r="C5148" s="28" t="s">
        <v>430</v>
      </c>
      <c r="D5148" s="28">
        <v>5004908</v>
      </c>
      <c r="E5148" s="28" t="s">
        <v>5148</v>
      </c>
    </row>
    <row r="5149" spans="1:5" x14ac:dyDescent="0.35">
      <c r="A5149" s="28">
        <v>50</v>
      </c>
      <c r="B5149" s="28" t="s">
        <v>5110</v>
      </c>
      <c r="C5149" s="28" t="s">
        <v>430</v>
      </c>
      <c r="D5149" s="28">
        <v>5005004</v>
      </c>
      <c r="E5149" s="28" t="s">
        <v>1219</v>
      </c>
    </row>
    <row r="5150" spans="1:5" x14ac:dyDescent="0.35">
      <c r="A5150" s="28">
        <v>50</v>
      </c>
      <c r="B5150" s="28" t="s">
        <v>5110</v>
      </c>
      <c r="C5150" s="28" t="s">
        <v>430</v>
      </c>
      <c r="D5150" s="28">
        <v>5005103</v>
      </c>
      <c r="E5150" s="28" t="s">
        <v>5149</v>
      </c>
    </row>
    <row r="5151" spans="1:5" x14ac:dyDescent="0.35">
      <c r="A5151" s="28">
        <v>50</v>
      </c>
      <c r="B5151" s="28" t="s">
        <v>5110</v>
      </c>
      <c r="C5151" s="28" t="s">
        <v>430</v>
      </c>
      <c r="D5151" s="28">
        <v>5005152</v>
      </c>
      <c r="E5151" s="28" t="s">
        <v>5150</v>
      </c>
    </row>
    <row r="5152" spans="1:5" x14ac:dyDescent="0.35">
      <c r="A5152" s="28">
        <v>50</v>
      </c>
      <c r="B5152" s="28" t="s">
        <v>5110</v>
      </c>
      <c r="C5152" s="28" t="s">
        <v>430</v>
      </c>
      <c r="D5152" s="28">
        <v>5005202</v>
      </c>
      <c r="E5152" s="28" t="s">
        <v>5151</v>
      </c>
    </row>
    <row r="5153" spans="1:5" x14ac:dyDescent="0.35">
      <c r="A5153" s="28">
        <v>50</v>
      </c>
      <c r="B5153" s="28" t="s">
        <v>5110</v>
      </c>
      <c r="C5153" s="28" t="s">
        <v>430</v>
      </c>
      <c r="D5153" s="28">
        <v>5005251</v>
      </c>
      <c r="E5153" s="28" t="s">
        <v>5152</v>
      </c>
    </row>
    <row r="5154" spans="1:5" x14ac:dyDescent="0.35">
      <c r="A5154" s="28">
        <v>50</v>
      </c>
      <c r="B5154" s="28" t="s">
        <v>5110</v>
      </c>
      <c r="C5154" s="28" t="s">
        <v>430</v>
      </c>
      <c r="D5154" s="28">
        <v>5005400</v>
      </c>
      <c r="E5154" s="28" t="s">
        <v>5153</v>
      </c>
    </row>
    <row r="5155" spans="1:5" x14ac:dyDescent="0.35">
      <c r="A5155" s="28">
        <v>50</v>
      </c>
      <c r="B5155" s="28" t="s">
        <v>5110</v>
      </c>
      <c r="C5155" s="28" t="s">
        <v>430</v>
      </c>
      <c r="D5155" s="28">
        <v>5005608</v>
      </c>
      <c r="E5155" s="28" t="s">
        <v>5154</v>
      </c>
    </row>
    <row r="5156" spans="1:5" x14ac:dyDescent="0.35">
      <c r="A5156" s="28">
        <v>50</v>
      </c>
      <c r="B5156" s="28" t="s">
        <v>5110</v>
      </c>
      <c r="C5156" s="28" t="s">
        <v>430</v>
      </c>
      <c r="D5156" s="28">
        <v>5005681</v>
      </c>
      <c r="E5156" s="28" t="s">
        <v>2261</v>
      </c>
    </row>
    <row r="5157" spans="1:5" x14ac:dyDescent="0.35">
      <c r="A5157" s="28">
        <v>50</v>
      </c>
      <c r="B5157" s="28" t="s">
        <v>5110</v>
      </c>
      <c r="C5157" s="28" t="s">
        <v>430</v>
      </c>
      <c r="D5157" s="28">
        <v>5005707</v>
      </c>
      <c r="E5157" s="28" t="s">
        <v>5155</v>
      </c>
    </row>
    <row r="5158" spans="1:5" x14ac:dyDescent="0.35">
      <c r="A5158" s="28">
        <v>50</v>
      </c>
      <c r="B5158" s="28" t="s">
        <v>5110</v>
      </c>
      <c r="C5158" s="28" t="s">
        <v>430</v>
      </c>
      <c r="D5158" s="28">
        <v>5005806</v>
      </c>
      <c r="E5158" s="28" t="s">
        <v>5156</v>
      </c>
    </row>
    <row r="5159" spans="1:5" x14ac:dyDescent="0.35">
      <c r="A5159" s="28">
        <v>50</v>
      </c>
      <c r="B5159" s="28" t="s">
        <v>5110</v>
      </c>
      <c r="C5159" s="28" t="s">
        <v>430</v>
      </c>
      <c r="D5159" s="28">
        <v>5006002</v>
      </c>
      <c r="E5159" s="28" t="s">
        <v>5157</v>
      </c>
    </row>
    <row r="5160" spans="1:5" x14ac:dyDescent="0.35">
      <c r="A5160" s="28">
        <v>50</v>
      </c>
      <c r="B5160" s="28" t="s">
        <v>5110</v>
      </c>
      <c r="C5160" s="28" t="s">
        <v>430</v>
      </c>
      <c r="D5160" s="28">
        <v>5006200</v>
      </c>
      <c r="E5160" s="28" t="s">
        <v>5158</v>
      </c>
    </row>
    <row r="5161" spans="1:5" x14ac:dyDescent="0.35">
      <c r="A5161" s="28">
        <v>50</v>
      </c>
      <c r="B5161" s="28" t="s">
        <v>5110</v>
      </c>
      <c r="C5161" s="28" t="s">
        <v>430</v>
      </c>
      <c r="D5161" s="28">
        <v>5006259</v>
      </c>
      <c r="E5161" s="28" t="s">
        <v>5159</v>
      </c>
    </row>
    <row r="5162" spans="1:5" x14ac:dyDescent="0.35">
      <c r="A5162" s="28">
        <v>50</v>
      </c>
      <c r="B5162" s="28" t="s">
        <v>5110</v>
      </c>
      <c r="C5162" s="28" t="s">
        <v>430</v>
      </c>
      <c r="D5162" s="28">
        <v>5006275</v>
      </c>
      <c r="E5162" s="28" t="s">
        <v>5160</v>
      </c>
    </row>
    <row r="5163" spans="1:5" x14ac:dyDescent="0.35">
      <c r="A5163" s="28">
        <v>50</v>
      </c>
      <c r="B5163" s="28" t="s">
        <v>5110</v>
      </c>
      <c r="C5163" s="28" t="s">
        <v>430</v>
      </c>
      <c r="D5163" s="28">
        <v>5006309</v>
      </c>
      <c r="E5163" s="28" t="s">
        <v>5161</v>
      </c>
    </row>
    <row r="5164" spans="1:5" x14ac:dyDescent="0.35">
      <c r="A5164" s="28">
        <v>50</v>
      </c>
      <c r="B5164" s="28" t="s">
        <v>5110</v>
      </c>
      <c r="C5164" s="28" t="s">
        <v>430</v>
      </c>
      <c r="D5164" s="28">
        <v>5006358</v>
      </c>
      <c r="E5164" s="28" t="s">
        <v>5162</v>
      </c>
    </row>
    <row r="5165" spans="1:5" x14ac:dyDescent="0.35">
      <c r="A5165" s="28">
        <v>50</v>
      </c>
      <c r="B5165" s="28" t="s">
        <v>5110</v>
      </c>
      <c r="C5165" s="28" t="s">
        <v>430</v>
      </c>
      <c r="D5165" s="28">
        <v>5006408</v>
      </c>
      <c r="E5165" s="28" t="s">
        <v>5163</v>
      </c>
    </row>
    <row r="5166" spans="1:5" x14ac:dyDescent="0.35">
      <c r="A5166" s="28">
        <v>50</v>
      </c>
      <c r="B5166" s="28" t="s">
        <v>5110</v>
      </c>
      <c r="C5166" s="28" t="s">
        <v>430</v>
      </c>
      <c r="D5166" s="28">
        <v>5006606</v>
      </c>
      <c r="E5166" s="28" t="s">
        <v>5164</v>
      </c>
    </row>
    <row r="5167" spans="1:5" x14ac:dyDescent="0.35">
      <c r="A5167" s="28">
        <v>50</v>
      </c>
      <c r="B5167" s="28" t="s">
        <v>5110</v>
      </c>
      <c r="C5167" s="28" t="s">
        <v>430</v>
      </c>
      <c r="D5167" s="28">
        <v>5006903</v>
      </c>
      <c r="E5167" s="28" t="s">
        <v>5165</v>
      </c>
    </row>
    <row r="5168" spans="1:5" x14ac:dyDescent="0.35">
      <c r="A5168" s="28">
        <v>50</v>
      </c>
      <c r="B5168" s="28" t="s">
        <v>5110</v>
      </c>
      <c r="C5168" s="28" t="s">
        <v>430</v>
      </c>
      <c r="D5168" s="28">
        <v>5007109</v>
      </c>
      <c r="E5168" s="28" t="s">
        <v>5166</v>
      </c>
    </row>
    <row r="5169" spans="1:5" x14ac:dyDescent="0.35">
      <c r="A5169" s="28">
        <v>50</v>
      </c>
      <c r="B5169" s="28" t="s">
        <v>5110</v>
      </c>
      <c r="C5169" s="28" t="s">
        <v>430</v>
      </c>
      <c r="D5169" s="28">
        <v>5007208</v>
      </c>
      <c r="E5169" s="28" t="s">
        <v>5167</v>
      </c>
    </row>
    <row r="5170" spans="1:5" x14ac:dyDescent="0.35">
      <c r="A5170" s="28">
        <v>50</v>
      </c>
      <c r="B5170" s="28" t="s">
        <v>5110</v>
      </c>
      <c r="C5170" s="28" t="s">
        <v>430</v>
      </c>
      <c r="D5170" s="28">
        <v>5007307</v>
      </c>
      <c r="E5170" s="28" t="s">
        <v>4299</v>
      </c>
    </row>
    <row r="5171" spans="1:5" x14ac:dyDescent="0.35">
      <c r="A5171" s="28">
        <v>50</v>
      </c>
      <c r="B5171" s="28" t="s">
        <v>5110</v>
      </c>
      <c r="C5171" s="28" t="s">
        <v>430</v>
      </c>
      <c r="D5171" s="28">
        <v>5007406</v>
      </c>
      <c r="E5171" s="28" t="s">
        <v>5168</v>
      </c>
    </row>
    <row r="5172" spans="1:5" x14ac:dyDescent="0.35">
      <c r="A5172" s="28">
        <v>50</v>
      </c>
      <c r="B5172" s="28" t="s">
        <v>5110</v>
      </c>
      <c r="C5172" s="28" t="s">
        <v>430</v>
      </c>
      <c r="D5172" s="28">
        <v>5007505</v>
      </c>
      <c r="E5172" s="28" t="s">
        <v>5169</v>
      </c>
    </row>
    <row r="5173" spans="1:5" x14ac:dyDescent="0.35">
      <c r="A5173" s="28">
        <v>50</v>
      </c>
      <c r="B5173" s="28" t="s">
        <v>5110</v>
      </c>
      <c r="C5173" s="28" t="s">
        <v>430</v>
      </c>
      <c r="D5173" s="28">
        <v>5007554</v>
      </c>
      <c r="E5173" s="28" t="s">
        <v>5170</v>
      </c>
    </row>
    <row r="5174" spans="1:5" x14ac:dyDescent="0.35">
      <c r="A5174" s="28">
        <v>50</v>
      </c>
      <c r="B5174" s="28" t="s">
        <v>5110</v>
      </c>
      <c r="C5174" s="28" t="s">
        <v>430</v>
      </c>
      <c r="D5174" s="28">
        <v>5007695</v>
      </c>
      <c r="E5174" s="28" t="s">
        <v>5171</v>
      </c>
    </row>
    <row r="5175" spans="1:5" x14ac:dyDescent="0.35">
      <c r="A5175" s="28">
        <v>50</v>
      </c>
      <c r="B5175" s="28" t="s">
        <v>5110</v>
      </c>
      <c r="C5175" s="28" t="s">
        <v>430</v>
      </c>
      <c r="D5175" s="28">
        <v>5007703</v>
      </c>
      <c r="E5175" s="28" t="s">
        <v>5172</v>
      </c>
    </row>
    <row r="5176" spans="1:5" x14ac:dyDescent="0.35">
      <c r="A5176" s="28">
        <v>50</v>
      </c>
      <c r="B5176" s="28" t="s">
        <v>5110</v>
      </c>
      <c r="C5176" s="28" t="s">
        <v>430</v>
      </c>
      <c r="D5176" s="28">
        <v>5007802</v>
      </c>
      <c r="E5176" s="28" t="s">
        <v>5173</v>
      </c>
    </row>
    <row r="5177" spans="1:5" x14ac:dyDescent="0.35">
      <c r="A5177" s="28">
        <v>50</v>
      </c>
      <c r="B5177" s="28" t="s">
        <v>5110</v>
      </c>
      <c r="C5177" s="28" t="s">
        <v>430</v>
      </c>
      <c r="D5177" s="28">
        <v>5007901</v>
      </c>
      <c r="E5177" s="28" t="s">
        <v>5174</v>
      </c>
    </row>
    <row r="5178" spans="1:5" x14ac:dyDescent="0.35">
      <c r="A5178" s="28">
        <v>50</v>
      </c>
      <c r="B5178" s="28" t="s">
        <v>5110</v>
      </c>
      <c r="C5178" s="28" t="s">
        <v>430</v>
      </c>
      <c r="D5178" s="28">
        <v>5007935</v>
      </c>
      <c r="E5178" s="28" t="s">
        <v>5175</v>
      </c>
    </row>
    <row r="5179" spans="1:5" x14ac:dyDescent="0.35">
      <c r="A5179" s="28">
        <v>50</v>
      </c>
      <c r="B5179" s="28" t="s">
        <v>5110</v>
      </c>
      <c r="C5179" s="28" t="s">
        <v>430</v>
      </c>
      <c r="D5179" s="28">
        <v>5007950</v>
      </c>
      <c r="E5179" s="28" t="s">
        <v>5176</v>
      </c>
    </row>
    <row r="5180" spans="1:5" x14ac:dyDescent="0.35">
      <c r="A5180" s="28">
        <v>50</v>
      </c>
      <c r="B5180" s="28" t="s">
        <v>5110</v>
      </c>
      <c r="C5180" s="28" t="s">
        <v>430</v>
      </c>
      <c r="D5180" s="28">
        <v>5007976</v>
      </c>
      <c r="E5180" s="28" t="s">
        <v>5177</v>
      </c>
    </row>
    <row r="5181" spans="1:5" x14ac:dyDescent="0.35">
      <c r="A5181" s="28">
        <v>50</v>
      </c>
      <c r="B5181" s="28" t="s">
        <v>5110</v>
      </c>
      <c r="C5181" s="28" t="s">
        <v>430</v>
      </c>
      <c r="D5181" s="28">
        <v>5008008</v>
      </c>
      <c r="E5181" s="28" t="s">
        <v>5178</v>
      </c>
    </row>
    <row r="5182" spans="1:5" x14ac:dyDescent="0.35">
      <c r="A5182" s="28">
        <v>50</v>
      </c>
      <c r="B5182" s="28" t="s">
        <v>5110</v>
      </c>
      <c r="C5182" s="28" t="s">
        <v>430</v>
      </c>
      <c r="D5182" s="28">
        <v>5008305</v>
      </c>
      <c r="E5182" s="28" t="s">
        <v>5179</v>
      </c>
    </row>
    <row r="5183" spans="1:5" x14ac:dyDescent="0.35">
      <c r="A5183" s="28">
        <v>50</v>
      </c>
      <c r="B5183" s="28" t="s">
        <v>5110</v>
      </c>
      <c r="C5183" s="28" t="s">
        <v>430</v>
      </c>
      <c r="D5183" s="28">
        <v>5008404</v>
      </c>
      <c r="E5183" s="28" t="s">
        <v>5180</v>
      </c>
    </row>
    <row r="5184" spans="1:5" x14ac:dyDescent="0.35">
      <c r="A5184" s="28">
        <v>51</v>
      </c>
      <c r="B5184" s="28" t="s">
        <v>5181</v>
      </c>
      <c r="C5184" s="28" t="s">
        <v>429</v>
      </c>
      <c r="D5184" s="28">
        <v>5100102</v>
      </c>
      <c r="E5184" s="28" t="s">
        <v>5182</v>
      </c>
    </row>
    <row r="5185" spans="1:5" x14ac:dyDescent="0.35">
      <c r="A5185" s="28">
        <v>51</v>
      </c>
      <c r="B5185" s="28" t="s">
        <v>5181</v>
      </c>
      <c r="C5185" s="28" t="s">
        <v>429</v>
      </c>
      <c r="D5185" s="28">
        <v>5100201</v>
      </c>
      <c r="E5185" s="28" t="s">
        <v>2404</v>
      </c>
    </row>
    <row r="5186" spans="1:5" x14ac:dyDescent="0.35">
      <c r="A5186" s="28">
        <v>51</v>
      </c>
      <c r="B5186" s="28" t="s">
        <v>5181</v>
      </c>
      <c r="C5186" s="28" t="s">
        <v>429</v>
      </c>
      <c r="D5186" s="28">
        <v>5100250</v>
      </c>
      <c r="E5186" s="28" t="s">
        <v>5183</v>
      </c>
    </row>
    <row r="5187" spans="1:5" x14ac:dyDescent="0.35">
      <c r="A5187" s="28">
        <v>51</v>
      </c>
      <c r="B5187" s="28" t="s">
        <v>5181</v>
      </c>
      <c r="C5187" s="28" t="s">
        <v>429</v>
      </c>
      <c r="D5187" s="28">
        <v>5100300</v>
      </c>
      <c r="E5187" s="28" t="s">
        <v>5184</v>
      </c>
    </row>
    <row r="5188" spans="1:5" x14ac:dyDescent="0.35">
      <c r="A5188" s="28">
        <v>51</v>
      </c>
      <c r="B5188" s="28" t="s">
        <v>5181</v>
      </c>
      <c r="C5188" s="28" t="s">
        <v>429</v>
      </c>
      <c r="D5188" s="28">
        <v>5100359</v>
      </c>
      <c r="E5188" s="28" t="s">
        <v>5185</v>
      </c>
    </row>
    <row r="5189" spans="1:5" x14ac:dyDescent="0.35">
      <c r="A5189" s="28">
        <v>51</v>
      </c>
      <c r="B5189" s="28" t="s">
        <v>5181</v>
      </c>
      <c r="C5189" s="28" t="s">
        <v>429</v>
      </c>
      <c r="D5189" s="28">
        <v>5100409</v>
      </c>
      <c r="E5189" s="28" t="s">
        <v>5186</v>
      </c>
    </row>
    <row r="5190" spans="1:5" x14ac:dyDescent="0.35">
      <c r="A5190" s="28">
        <v>51</v>
      </c>
      <c r="B5190" s="28" t="s">
        <v>5181</v>
      </c>
      <c r="C5190" s="28" t="s">
        <v>429</v>
      </c>
      <c r="D5190" s="28">
        <v>5100508</v>
      </c>
      <c r="E5190" s="28" t="s">
        <v>5187</v>
      </c>
    </row>
    <row r="5191" spans="1:5" x14ac:dyDescent="0.35">
      <c r="A5191" s="28">
        <v>51</v>
      </c>
      <c r="B5191" s="28" t="s">
        <v>5181</v>
      </c>
      <c r="C5191" s="28" t="s">
        <v>429</v>
      </c>
      <c r="D5191" s="28">
        <v>5100607</v>
      </c>
      <c r="E5191" s="28" t="s">
        <v>5188</v>
      </c>
    </row>
    <row r="5192" spans="1:5" x14ac:dyDescent="0.35">
      <c r="A5192" s="28">
        <v>51</v>
      </c>
      <c r="B5192" s="28" t="s">
        <v>5181</v>
      </c>
      <c r="C5192" s="28" t="s">
        <v>429</v>
      </c>
      <c r="D5192" s="28">
        <v>5100805</v>
      </c>
      <c r="E5192" s="28" t="s">
        <v>5189</v>
      </c>
    </row>
    <row r="5193" spans="1:5" x14ac:dyDescent="0.35">
      <c r="A5193" s="28">
        <v>51</v>
      </c>
      <c r="B5193" s="28" t="s">
        <v>5181</v>
      </c>
      <c r="C5193" s="28" t="s">
        <v>429</v>
      </c>
      <c r="D5193" s="28">
        <v>5101001</v>
      </c>
      <c r="E5193" s="28" t="s">
        <v>5190</v>
      </c>
    </row>
    <row r="5194" spans="1:5" x14ac:dyDescent="0.35">
      <c r="A5194" s="28">
        <v>51</v>
      </c>
      <c r="B5194" s="28" t="s">
        <v>5181</v>
      </c>
      <c r="C5194" s="28" t="s">
        <v>429</v>
      </c>
      <c r="D5194" s="28">
        <v>5101209</v>
      </c>
      <c r="E5194" s="28" t="s">
        <v>5191</v>
      </c>
    </row>
    <row r="5195" spans="1:5" x14ac:dyDescent="0.35">
      <c r="A5195" s="28">
        <v>51</v>
      </c>
      <c r="B5195" s="28" t="s">
        <v>5181</v>
      </c>
      <c r="C5195" s="28" t="s">
        <v>429</v>
      </c>
      <c r="D5195" s="28">
        <v>5101258</v>
      </c>
      <c r="E5195" s="28" t="s">
        <v>5192</v>
      </c>
    </row>
    <row r="5196" spans="1:5" x14ac:dyDescent="0.35">
      <c r="A5196" s="28">
        <v>51</v>
      </c>
      <c r="B5196" s="28" t="s">
        <v>5181</v>
      </c>
      <c r="C5196" s="28" t="s">
        <v>429</v>
      </c>
      <c r="D5196" s="28">
        <v>5101308</v>
      </c>
      <c r="E5196" s="28" t="s">
        <v>5193</v>
      </c>
    </row>
    <row r="5197" spans="1:5" x14ac:dyDescent="0.35">
      <c r="A5197" s="28">
        <v>51</v>
      </c>
      <c r="B5197" s="28" t="s">
        <v>5181</v>
      </c>
      <c r="C5197" s="28" t="s">
        <v>429</v>
      </c>
      <c r="D5197" s="28">
        <v>5101407</v>
      </c>
      <c r="E5197" s="28" t="s">
        <v>5194</v>
      </c>
    </row>
    <row r="5198" spans="1:5" x14ac:dyDescent="0.35">
      <c r="A5198" s="28">
        <v>51</v>
      </c>
      <c r="B5198" s="28" t="s">
        <v>5181</v>
      </c>
      <c r="C5198" s="28" t="s">
        <v>429</v>
      </c>
      <c r="D5198" s="28">
        <v>5101605</v>
      </c>
      <c r="E5198" s="28" t="s">
        <v>5195</v>
      </c>
    </row>
    <row r="5199" spans="1:5" x14ac:dyDescent="0.35">
      <c r="A5199" s="28">
        <v>51</v>
      </c>
      <c r="B5199" s="28" t="s">
        <v>5181</v>
      </c>
      <c r="C5199" s="28" t="s">
        <v>429</v>
      </c>
      <c r="D5199" s="28">
        <v>5101704</v>
      </c>
      <c r="E5199" s="28" t="s">
        <v>5196</v>
      </c>
    </row>
    <row r="5200" spans="1:5" x14ac:dyDescent="0.35">
      <c r="A5200" s="28">
        <v>51</v>
      </c>
      <c r="B5200" s="28" t="s">
        <v>5181</v>
      </c>
      <c r="C5200" s="28" t="s">
        <v>429</v>
      </c>
      <c r="D5200" s="28">
        <v>5101803</v>
      </c>
      <c r="E5200" s="28" t="s">
        <v>5197</v>
      </c>
    </row>
    <row r="5201" spans="1:5" x14ac:dyDescent="0.35">
      <c r="A5201" s="28">
        <v>51</v>
      </c>
      <c r="B5201" s="28" t="s">
        <v>5181</v>
      </c>
      <c r="C5201" s="28" t="s">
        <v>429</v>
      </c>
      <c r="D5201" s="28">
        <v>5101852</v>
      </c>
      <c r="E5201" s="28" t="s">
        <v>5198</v>
      </c>
    </row>
    <row r="5202" spans="1:5" x14ac:dyDescent="0.35">
      <c r="A5202" s="28">
        <v>51</v>
      </c>
      <c r="B5202" s="28" t="s">
        <v>5181</v>
      </c>
      <c r="C5202" s="28" t="s">
        <v>429</v>
      </c>
      <c r="D5202" s="28">
        <v>5101902</v>
      </c>
      <c r="E5202" s="28" t="s">
        <v>5199</v>
      </c>
    </row>
    <row r="5203" spans="1:5" x14ac:dyDescent="0.35">
      <c r="A5203" s="28">
        <v>51</v>
      </c>
      <c r="B5203" s="28" t="s">
        <v>5181</v>
      </c>
      <c r="C5203" s="28" t="s">
        <v>429</v>
      </c>
      <c r="D5203" s="28">
        <v>5102504</v>
      </c>
      <c r="E5203" s="28" t="s">
        <v>5200</v>
      </c>
    </row>
    <row r="5204" spans="1:5" x14ac:dyDescent="0.35">
      <c r="A5204" s="28">
        <v>51</v>
      </c>
      <c r="B5204" s="28" t="s">
        <v>5181</v>
      </c>
      <c r="C5204" s="28" t="s">
        <v>429</v>
      </c>
      <c r="D5204" s="28">
        <v>5102603</v>
      </c>
      <c r="E5204" s="28" t="s">
        <v>5201</v>
      </c>
    </row>
    <row r="5205" spans="1:5" x14ac:dyDescent="0.35">
      <c r="A5205" s="28">
        <v>51</v>
      </c>
      <c r="B5205" s="28" t="s">
        <v>5181</v>
      </c>
      <c r="C5205" s="28" t="s">
        <v>429</v>
      </c>
      <c r="D5205" s="28">
        <v>5102637</v>
      </c>
      <c r="E5205" s="28" t="s">
        <v>5202</v>
      </c>
    </row>
    <row r="5206" spans="1:5" x14ac:dyDescent="0.35">
      <c r="A5206" s="28">
        <v>51</v>
      </c>
      <c r="B5206" s="28" t="s">
        <v>5181</v>
      </c>
      <c r="C5206" s="28" t="s">
        <v>429</v>
      </c>
      <c r="D5206" s="28">
        <v>5102678</v>
      </c>
      <c r="E5206" s="28" t="s">
        <v>5203</v>
      </c>
    </row>
    <row r="5207" spans="1:5" x14ac:dyDescent="0.35">
      <c r="A5207" s="28">
        <v>51</v>
      </c>
      <c r="B5207" s="28" t="s">
        <v>5181</v>
      </c>
      <c r="C5207" s="28" t="s">
        <v>429</v>
      </c>
      <c r="D5207" s="28">
        <v>5102686</v>
      </c>
      <c r="E5207" s="28" t="s">
        <v>5204</v>
      </c>
    </row>
    <row r="5208" spans="1:5" x14ac:dyDescent="0.35">
      <c r="A5208" s="28">
        <v>51</v>
      </c>
      <c r="B5208" s="28" t="s">
        <v>5181</v>
      </c>
      <c r="C5208" s="28" t="s">
        <v>429</v>
      </c>
      <c r="D5208" s="28">
        <v>5102694</v>
      </c>
      <c r="E5208" s="28" t="s">
        <v>5205</v>
      </c>
    </row>
    <row r="5209" spans="1:5" x14ac:dyDescent="0.35">
      <c r="A5209" s="28">
        <v>51</v>
      </c>
      <c r="B5209" s="28" t="s">
        <v>5181</v>
      </c>
      <c r="C5209" s="28" t="s">
        <v>429</v>
      </c>
      <c r="D5209" s="28">
        <v>5102702</v>
      </c>
      <c r="E5209" s="28" t="s">
        <v>2076</v>
      </c>
    </row>
    <row r="5210" spans="1:5" x14ac:dyDescent="0.35">
      <c r="A5210" s="28">
        <v>51</v>
      </c>
      <c r="B5210" s="28" t="s">
        <v>5181</v>
      </c>
      <c r="C5210" s="28" t="s">
        <v>429</v>
      </c>
      <c r="D5210" s="28">
        <v>5102793</v>
      </c>
      <c r="E5210" s="28" t="s">
        <v>5206</v>
      </c>
    </row>
    <row r="5211" spans="1:5" x14ac:dyDescent="0.35">
      <c r="A5211" s="28">
        <v>51</v>
      </c>
      <c r="B5211" s="28" t="s">
        <v>5181</v>
      </c>
      <c r="C5211" s="28" t="s">
        <v>429</v>
      </c>
      <c r="D5211" s="28">
        <v>5102850</v>
      </c>
      <c r="E5211" s="28" t="s">
        <v>5207</v>
      </c>
    </row>
    <row r="5212" spans="1:5" x14ac:dyDescent="0.35">
      <c r="A5212" s="28">
        <v>51</v>
      </c>
      <c r="B5212" s="28" t="s">
        <v>5181</v>
      </c>
      <c r="C5212" s="28" t="s">
        <v>429</v>
      </c>
      <c r="D5212" s="28">
        <v>5103007</v>
      </c>
      <c r="E5212" s="28" t="s">
        <v>5208</v>
      </c>
    </row>
    <row r="5213" spans="1:5" x14ac:dyDescent="0.35">
      <c r="A5213" s="28">
        <v>51</v>
      </c>
      <c r="B5213" s="28" t="s">
        <v>5181</v>
      </c>
      <c r="C5213" s="28" t="s">
        <v>429</v>
      </c>
      <c r="D5213" s="28">
        <v>5103056</v>
      </c>
      <c r="E5213" s="28" t="s">
        <v>5209</v>
      </c>
    </row>
    <row r="5214" spans="1:5" x14ac:dyDescent="0.35">
      <c r="A5214" s="28">
        <v>51</v>
      </c>
      <c r="B5214" s="28" t="s">
        <v>5181</v>
      </c>
      <c r="C5214" s="28" t="s">
        <v>429</v>
      </c>
      <c r="D5214" s="28">
        <v>5103106</v>
      </c>
      <c r="E5214" s="28" t="s">
        <v>5210</v>
      </c>
    </row>
    <row r="5215" spans="1:5" x14ac:dyDescent="0.35">
      <c r="A5215" s="28">
        <v>51</v>
      </c>
      <c r="B5215" s="28" t="s">
        <v>5181</v>
      </c>
      <c r="C5215" s="28" t="s">
        <v>429</v>
      </c>
      <c r="D5215" s="28">
        <v>5103205</v>
      </c>
      <c r="E5215" s="28" t="s">
        <v>5211</v>
      </c>
    </row>
    <row r="5216" spans="1:5" x14ac:dyDescent="0.35">
      <c r="A5216" s="28">
        <v>51</v>
      </c>
      <c r="B5216" s="28" t="s">
        <v>5181</v>
      </c>
      <c r="C5216" s="28" t="s">
        <v>429</v>
      </c>
      <c r="D5216" s="28">
        <v>5103254</v>
      </c>
      <c r="E5216" s="28" t="s">
        <v>5212</v>
      </c>
    </row>
    <row r="5217" spans="1:5" x14ac:dyDescent="0.35">
      <c r="A5217" s="28">
        <v>51</v>
      </c>
      <c r="B5217" s="28" t="s">
        <v>5181</v>
      </c>
      <c r="C5217" s="28" t="s">
        <v>429</v>
      </c>
      <c r="D5217" s="28">
        <v>5103304</v>
      </c>
      <c r="E5217" s="28" t="s">
        <v>5213</v>
      </c>
    </row>
    <row r="5218" spans="1:5" x14ac:dyDescent="0.35">
      <c r="A5218" s="28">
        <v>51</v>
      </c>
      <c r="B5218" s="28" t="s">
        <v>5181</v>
      </c>
      <c r="C5218" s="28" t="s">
        <v>429</v>
      </c>
      <c r="D5218" s="28">
        <v>5103353</v>
      </c>
      <c r="E5218" s="28" t="s">
        <v>5214</v>
      </c>
    </row>
    <row r="5219" spans="1:5" x14ac:dyDescent="0.35">
      <c r="A5219" s="28">
        <v>51</v>
      </c>
      <c r="B5219" s="28" t="s">
        <v>5181</v>
      </c>
      <c r="C5219" s="28" t="s">
        <v>429</v>
      </c>
      <c r="D5219" s="28">
        <v>5103361</v>
      </c>
      <c r="E5219" s="28" t="s">
        <v>5215</v>
      </c>
    </row>
    <row r="5220" spans="1:5" x14ac:dyDescent="0.35">
      <c r="A5220" s="28">
        <v>51</v>
      </c>
      <c r="B5220" s="28" t="s">
        <v>5181</v>
      </c>
      <c r="C5220" s="28" t="s">
        <v>429</v>
      </c>
      <c r="D5220" s="28">
        <v>5103379</v>
      </c>
      <c r="E5220" s="28" t="s">
        <v>5216</v>
      </c>
    </row>
    <row r="5221" spans="1:5" x14ac:dyDescent="0.35">
      <c r="A5221" s="28">
        <v>51</v>
      </c>
      <c r="B5221" s="28" t="s">
        <v>5181</v>
      </c>
      <c r="C5221" s="28" t="s">
        <v>429</v>
      </c>
      <c r="D5221" s="28">
        <v>5103403</v>
      </c>
      <c r="E5221" s="28" t="s">
        <v>5217</v>
      </c>
    </row>
    <row r="5222" spans="1:5" x14ac:dyDescent="0.35">
      <c r="A5222" s="28">
        <v>51</v>
      </c>
      <c r="B5222" s="28" t="s">
        <v>5181</v>
      </c>
      <c r="C5222" s="28" t="s">
        <v>429</v>
      </c>
      <c r="D5222" s="28">
        <v>5103437</v>
      </c>
      <c r="E5222" s="28" t="s">
        <v>5218</v>
      </c>
    </row>
    <row r="5223" spans="1:5" x14ac:dyDescent="0.35">
      <c r="A5223" s="28">
        <v>51</v>
      </c>
      <c r="B5223" s="28" t="s">
        <v>5181</v>
      </c>
      <c r="C5223" s="28" t="s">
        <v>429</v>
      </c>
      <c r="D5223" s="28">
        <v>5103452</v>
      </c>
      <c r="E5223" s="28" t="s">
        <v>5219</v>
      </c>
    </row>
    <row r="5224" spans="1:5" x14ac:dyDescent="0.35">
      <c r="A5224" s="28">
        <v>51</v>
      </c>
      <c r="B5224" s="28" t="s">
        <v>5181</v>
      </c>
      <c r="C5224" s="28" t="s">
        <v>429</v>
      </c>
      <c r="D5224" s="28">
        <v>5103502</v>
      </c>
      <c r="E5224" s="28" t="s">
        <v>5220</v>
      </c>
    </row>
    <row r="5225" spans="1:5" x14ac:dyDescent="0.35">
      <c r="A5225" s="28">
        <v>51</v>
      </c>
      <c r="B5225" s="28" t="s">
        <v>5181</v>
      </c>
      <c r="C5225" s="28" t="s">
        <v>429</v>
      </c>
      <c r="D5225" s="28">
        <v>5103601</v>
      </c>
      <c r="E5225" s="28" t="s">
        <v>5221</v>
      </c>
    </row>
    <row r="5226" spans="1:5" x14ac:dyDescent="0.35">
      <c r="A5226" s="28">
        <v>51</v>
      </c>
      <c r="B5226" s="28" t="s">
        <v>5181</v>
      </c>
      <c r="C5226" s="28" t="s">
        <v>429</v>
      </c>
      <c r="D5226" s="28">
        <v>5103700</v>
      </c>
      <c r="E5226" s="28" t="s">
        <v>5222</v>
      </c>
    </row>
    <row r="5227" spans="1:5" x14ac:dyDescent="0.35">
      <c r="A5227" s="28">
        <v>51</v>
      </c>
      <c r="B5227" s="28" t="s">
        <v>5181</v>
      </c>
      <c r="C5227" s="28" t="s">
        <v>429</v>
      </c>
      <c r="D5227" s="28">
        <v>5103809</v>
      </c>
      <c r="E5227" s="28" t="s">
        <v>5223</v>
      </c>
    </row>
    <row r="5228" spans="1:5" x14ac:dyDescent="0.35">
      <c r="A5228" s="28">
        <v>51</v>
      </c>
      <c r="B5228" s="28" t="s">
        <v>5181</v>
      </c>
      <c r="C5228" s="28" t="s">
        <v>429</v>
      </c>
      <c r="D5228" s="28">
        <v>5103858</v>
      </c>
      <c r="E5228" s="28" t="s">
        <v>5224</v>
      </c>
    </row>
    <row r="5229" spans="1:5" x14ac:dyDescent="0.35">
      <c r="A5229" s="28">
        <v>51</v>
      </c>
      <c r="B5229" s="28" t="s">
        <v>5181</v>
      </c>
      <c r="C5229" s="28" t="s">
        <v>429</v>
      </c>
      <c r="D5229" s="28">
        <v>5103908</v>
      </c>
      <c r="E5229" s="28" t="s">
        <v>4128</v>
      </c>
    </row>
    <row r="5230" spans="1:5" x14ac:dyDescent="0.35">
      <c r="A5230" s="28">
        <v>51</v>
      </c>
      <c r="B5230" s="28" t="s">
        <v>5181</v>
      </c>
      <c r="C5230" s="28" t="s">
        <v>429</v>
      </c>
      <c r="D5230" s="28">
        <v>5103957</v>
      </c>
      <c r="E5230" s="28" t="s">
        <v>5225</v>
      </c>
    </row>
    <row r="5231" spans="1:5" x14ac:dyDescent="0.35">
      <c r="A5231" s="28">
        <v>51</v>
      </c>
      <c r="B5231" s="28" t="s">
        <v>5181</v>
      </c>
      <c r="C5231" s="28" t="s">
        <v>429</v>
      </c>
      <c r="D5231" s="28">
        <v>5104104</v>
      </c>
      <c r="E5231" s="28" t="s">
        <v>5226</v>
      </c>
    </row>
    <row r="5232" spans="1:5" x14ac:dyDescent="0.35">
      <c r="A5232" s="28">
        <v>51</v>
      </c>
      <c r="B5232" s="28" t="s">
        <v>5181</v>
      </c>
      <c r="C5232" s="28" t="s">
        <v>429</v>
      </c>
      <c r="D5232" s="28">
        <v>5104203</v>
      </c>
      <c r="E5232" s="28" t="s">
        <v>5227</v>
      </c>
    </row>
    <row r="5233" spans="1:5" x14ac:dyDescent="0.35">
      <c r="A5233" s="28">
        <v>51</v>
      </c>
      <c r="B5233" s="28" t="s">
        <v>5181</v>
      </c>
      <c r="C5233" s="28" t="s">
        <v>429</v>
      </c>
      <c r="D5233" s="28">
        <v>5104500</v>
      </c>
      <c r="E5233" s="28" t="s">
        <v>5228</v>
      </c>
    </row>
    <row r="5234" spans="1:5" x14ac:dyDescent="0.35">
      <c r="A5234" s="28">
        <v>51</v>
      </c>
      <c r="B5234" s="28" t="s">
        <v>5181</v>
      </c>
      <c r="C5234" s="28" t="s">
        <v>429</v>
      </c>
      <c r="D5234" s="28">
        <v>5104526</v>
      </c>
      <c r="E5234" s="28" t="s">
        <v>5229</v>
      </c>
    </row>
    <row r="5235" spans="1:5" x14ac:dyDescent="0.35">
      <c r="A5235" s="28">
        <v>51</v>
      </c>
      <c r="B5235" s="28" t="s">
        <v>5181</v>
      </c>
      <c r="C5235" s="28" t="s">
        <v>429</v>
      </c>
      <c r="D5235" s="28">
        <v>5104542</v>
      </c>
      <c r="E5235" s="28" t="s">
        <v>5230</v>
      </c>
    </row>
    <row r="5236" spans="1:5" x14ac:dyDescent="0.35">
      <c r="A5236" s="28">
        <v>51</v>
      </c>
      <c r="B5236" s="28" t="s">
        <v>5181</v>
      </c>
      <c r="C5236" s="28" t="s">
        <v>429</v>
      </c>
      <c r="D5236" s="28">
        <v>5104559</v>
      </c>
      <c r="E5236" s="28" t="s">
        <v>5231</v>
      </c>
    </row>
    <row r="5237" spans="1:5" x14ac:dyDescent="0.35">
      <c r="A5237" s="28">
        <v>51</v>
      </c>
      <c r="B5237" s="28" t="s">
        <v>5181</v>
      </c>
      <c r="C5237" s="28" t="s">
        <v>429</v>
      </c>
      <c r="D5237" s="28">
        <v>5104609</v>
      </c>
      <c r="E5237" s="28" t="s">
        <v>5232</v>
      </c>
    </row>
    <row r="5238" spans="1:5" x14ac:dyDescent="0.35">
      <c r="A5238" s="28">
        <v>51</v>
      </c>
      <c r="B5238" s="28" t="s">
        <v>5181</v>
      </c>
      <c r="C5238" s="28" t="s">
        <v>429</v>
      </c>
      <c r="D5238" s="28">
        <v>5104807</v>
      </c>
      <c r="E5238" s="28" t="s">
        <v>5233</v>
      </c>
    </row>
    <row r="5239" spans="1:5" x14ac:dyDescent="0.35">
      <c r="A5239" s="28">
        <v>51</v>
      </c>
      <c r="B5239" s="28" t="s">
        <v>5181</v>
      </c>
      <c r="C5239" s="28" t="s">
        <v>429</v>
      </c>
      <c r="D5239" s="28">
        <v>5104906</v>
      </c>
      <c r="E5239" s="28" t="s">
        <v>5234</v>
      </c>
    </row>
    <row r="5240" spans="1:5" x14ac:dyDescent="0.35">
      <c r="A5240" s="28">
        <v>51</v>
      </c>
      <c r="B5240" s="28" t="s">
        <v>5181</v>
      </c>
      <c r="C5240" s="28" t="s">
        <v>429</v>
      </c>
      <c r="D5240" s="28">
        <v>5105002</v>
      </c>
      <c r="E5240" s="28" t="s">
        <v>5235</v>
      </c>
    </row>
    <row r="5241" spans="1:5" x14ac:dyDescent="0.35">
      <c r="A5241" s="28">
        <v>51</v>
      </c>
      <c r="B5241" s="28" t="s">
        <v>5181</v>
      </c>
      <c r="C5241" s="28" t="s">
        <v>429</v>
      </c>
      <c r="D5241" s="28">
        <v>5105101</v>
      </c>
      <c r="E5241" s="28" t="s">
        <v>5236</v>
      </c>
    </row>
    <row r="5242" spans="1:5" x14ac:dyDescent="0.35">
      <c r="A5242" s="28">
        <v>51</v>
      </c>
      <c r="B5242" s="28" t="s">
        <v>5181</v>
      </c>
      <c r="C5242" s="28" t="s">
        <v>429</v>
      </c>
      <c r="D5242" s="28">
        <v>5105150</v>
      </c>
      <c r="E5242" s="28" t="s">
        <v>5237</v>
      </c>
    </row>
    <row r="5243" spans="1:5" x14ac:dyDescent="0.35">
      <c r="A5243" s="28">
        <v>51</v>
      </c>
      <c r="B5243" s="28" t="s">
        <v>5181</v>
      </c>
      <c r="C5243" s="28" t="s">
        <v>429</v>
      </c>
      <c r="D5243" s="28">
        <v>5105176</v>
      </c>
      <c r="E5243" s="28" t="s">
        <v>5238</v>
      </c>
    </row>
    <row r="5244" spans="1:5" x14ac:dyDescent="0.35">
      <c r="A5244" s="28">
        <v>51</v>
      </c>
      <c r="B5244" s="28" t="s">
        <v>5181</v>
      </c>
      <c r="C5244" s="28" t="s">
        <v>429</v>
      </c>
      <c r="D5244" s="28">
        <v>5105200</v>
      </c>
      <c r="E5244" s="28" t="s">
        <v>5239</v>
      </c>
    </row>
    <row r="5245" spans="1:5" x14ac:dyDescent="0.35">
      <c r="A5245" s="28">
        <v>51</v>
      </c>
      <c r="B5245" s="28" t="s">
        <v>5181</v>
      </c>
      <c r="C5245" s="28" t="s">
        <v>429</v>
      </c>
      <c r="D5245" s="28">
        <v>5105234</v>
      </c>
      <c r="E5245" s="28" t="s">
        <v>5240</v>
      </c>
    </row>
    <row r="5246" spans="1:5" x14ac:dyDescent="0.35">
      <c r="A5246" s="28">
        <v>51</v>
      </c>
      <c r="B5246" s="28" t="s">
        <v>5181</v>
      </c>
      <c r="C5246" s="28" t="s">
        <v>429</v>
      </c>
      <c r="D5246" s="28">
        <v>5105259</v>
      </c>
      <c r="E5246" s="28" t="s">
        <v>5241</v>
      </c>
    </row>
    <row r="5247" spans="1:5" x14ac:dyDescent="0.35">
      <c r="A5247" s="28">
        <v>51</v>
      </c>
      <c r="B5247" s="28" t="s">
        <v>5181</v>
      </c>
      <c r="C5247" s="28" t="s">
        <v>429</v>
      </c>
      <c r="D5247" s="28">
        <v>5105309</v>
      </c>
      <c r="E5247" s="28" t="s">
        <v>5242</v>
      </c>
    </row>
    <row r="5248" spans="1:5" x14ac:dyDescent="0.35">
      <c r="A5248" s="28">
        <v>51</v>
      </c>
      <c r="B5248" s="28" t="s">
        <v>5181</v>
      </c>
      <c r="C5248" s="28" t="s">
        <v>429</v>
      </c>
      <c r="D5248" s="28">
        <v>5105507</v>
      </c>
      <c r="E5248" s="28" t="s">
        <v>5243</v>
      </c>
    </row>
    <row r="5249" spans="1:5" x14ac:dyDescent="0.35">
      <c r="A5249" s="28">
        <v>51</v>
      </c>
      <c r="B5249" s="28" t="s">
        <v>5181</v>
      </c>
      <c r="C5249" s="28" t="s">
        <v>429</v>
      </c>
      <c r="D5249" s="28">
        <v>5105580</v>
      </c>
      <c r="E5249" s="28" t="s">
        <v>5244</v>
      </c>
    </row>
    <row r="5250" spans="1:5" x14ac:dyDescent="0.35">
      <c r="A5250" s="28">
        <v>51</v>
      </c>
      <c r="B5250" s="28" t="s">
        <v>5181</v>
      </c>
      <c r="C5250" s="28" t="s">
        <v>429</v>
      </c>
      <c r="D5250" s="28">
        <v>5105606</v>
      </c>
      <c r="E5250" s="28" t="s">
        <v>5245</v>
      </c>
    </row>
    <row r="5251" spans="1:5" x14ac:dyDescent="0.35">
      <c r="A5251" s="28">
        <v>51</v>
      </c>
      <c r="B5251" s="28" t="s">
        <v>5181</v>
      </c>
      <c r="C5251" s="28" t="s">
        <v>429</v>
      </c>
      <c r="D5251" s="28">
        <v>5105622</v>
      </c>
      <c r="E5251" s="28" t="s">
        <v>5246</v>
      </c>
    </row>
    <row r="5252" spans="1:5" x14ac:dyDescent="0.35">
      <c r="A5252" s="28">
        <v>51</v>
      </c>
      <c r="B5252" s="28" t="s">
        <v>5181</v>
      </c>
      <c r="C5252" s="28" t="s">
        <v>429</v>
      </c>
      <c r="D5252" s="28">
        <v>5105903</v>
      </c>
      <c r="E5252" s="28" t="s">
        <v>5247</v>
      </c>
    </row>
    <row r="5253" spans="1:5" x14ac:dyDescent="0.35">
      <c r="A5253" s="28">
        <v>51</v>
      </c>
      <c r="B5253" s="28" t="s">
        <v>5181</v>
      </c>
      <c r="C5253" s="28" t="s">
        <v>429</v>
      </c>
      <c r="D5253" s="28">
        <v>5106000</v>
      </c>
      <c r="E5253" s="28" t="s">
        <v>5248</v>
      </c>
    </row>
    <row r="5254" spans="1:5" x14ac:dyDescent="0.35">
      <c r="A5254" s="28">
        <v>51</v>
      </c>
      <c r="B5254" s="28" t="s">
        <v>5181</v>
      </c>
      <c r="C5254" s="28" t="s">
        <v>429</v>
      </c>
      <c r="D5254" s="28">
        <v>5106109</v>
      </c>
      <c r="E5254" s="28" t="s">
        <v>5249</v>
      </c>
    </row>
    <row r="5255" spans="1:5" x14ac:dyDescent="0.35">
      <c r="A5255" s="28">
        <v>51</v>
      </c>
      <c r="B5255" s="28" t="s">
        <v>5181</v>
      </c>
      <c r="C5255" s="28" t="s">
        <v>429</v>
      </c>
      <c r="D5255" s="28">
        <v>5106158</v>
      </c>
      <c r="E5255" s="28" t="s">
        <v>5250</v>
      </c>
    </row>
    <row r="5256" spans="1:5" x14ac:dyDescent="0.35">
      <c r="A5256" s="28">
        <v>51</v>
      </c>
      <c r="B5256" s="28" t="s">
        <v>5181</v>
      </c>
      <c r="C5256" s="28" t="s">
        <v>429</v>
      </c>
      <c r="D5256" s="28">
        <v>5106174</v>
      </c>
      <c r="E5256" s="28" t="s">
        <v>5251</v>
      </c>
    </row>
    <row r="5257" spans="1:5" x14ac:dyDescent="0.35">
      <c r="A5257" s="28">
        <v>51</v>
      </c>
      <c r="B5257" s="28" t="s">
        <v>5181</v>
      </c>
      <c r="C5257" s="28" t="s">
        <v>429</v>
      </c>
      <c r="D5257" s="28">
        <v>5106182</v>
      </c>
      <c r="E5257" s="28" t="s">
        <v>5252</v>
      </c>
    </row>
    <row r="5258" spans="1:5" x14ac:dyDescent="0.35">
      <c r="A5258" s="28">
        <v>51</v>
      </c>
      <c r="B5258" s="28" t="s">
        <v>5181</v>
      </c>
      <c r="C5258" s="28" t="s">
        <v>429</v>
      </c>
      <c r="D5258" s="28">
        <v>5106190</v>
      </c>
      <c r="E5258" s="28" t="s">
        <v>5253</v>
      </c>
    </row>
    <row r="5259" spans="1:5" x14ac:dyDescent="0.35">
      <c r="A5259" s="28">
        <v>51</v>
      </c>
      <c r="B5259" s="28" t="s">
        <v>5181</v>
      </c>
      <c r="C5259" s="28" t="s">
        <v>429</v>
      </c>
      <c r="D5259" s="28">
        <v>5106208</v>
      </c>
      <c r="E5259" s="28" t="s">
        <v>5254</v>
      </c>
    </row>
    <row r="5260" spans="1:5" x14ac:dyDescent="0.35">
      <c r="A5260" s="28">
        <v>51</v>
      </c>
      <c r="B5260" s="28" t="s">
        <v>5181</v>
      </c>
      <c r="C5260" s="28" t="s">
        <v>429</v>
      </c>
      <c r="D5260" s="28">
        <v>5106216</v>
      </c>
      <c r="E5260" s="28" t="s">
        <v>5255</v>
      </c>
    </row>
    <row r="5261" spans="1:5" x14ac:dyDescent="0.35">
      <c r="A5261" s="28">
        <v>51</v>
      </c>
      <c r="B5261" s="28" t="s">
        <v>5181</v>
      </c>
      <c r="C5261" s="28" t="s">
        <v>429</v>
      </c>
      <c r="D5261" s="28">
        <v>5106224</v>
      </c>
      <c r="E5261" s="28" t="s">
        <v>5256</v>
      </c>
    </row>
    <row r="5262" spans="1:5" x14ac:dyDescent="0.35">
      <c r="A5262" s="28">
        <v>51</v>
      </c>
      <c r="B5262" s="28" t="s">
        <v>5181</v>
      </c>
      <c r="C5262" s="28" t="s">
        <v>429</v>
      </c>
      <c r="D5262" s="28">
        <v>5106232</v>
      </c>
      <c r="E5262" s="28" t="s">
        <v>4231</v>
      </c>
    </row>
    <row r="5263" spans="1:5" x14ac:dyDescent="0.35">
      <c r="A5263" s="28">
        <v>51</v>
      </c>
      <c r="B5263" s="28" t="s">
        <v>5181</v>
      </c>
      <c r="C5263" s="28" t="s">
        <v>429</v>
      </c>
      <c r="D5263" s="28">
        <v>5106240</v>
      </c>
      <c r="E5263" s="28" t="s">
        <v>5257</v>
      </c>
    </row>
    <row r="5264" spans="1:5" x14ac:dyDescent="0.35">
      <c r="A5264" s="28">
        <v>51</v>
      </c>
      <c r="B5264" s="28" t="s">
        <v>5181</v>
      </c>
      <c r="C5264" s="28" t="s">
        <v>429</v>
      </c>
      <c r="D5264" s="28">
        <v>5106257</v>
      </c>
      <c r="E5264" s="28" t="s">
        <v>5258</v>
      </c>
    </row>
    <row r="5265" spans="1:5" x14ac:dyDescent="0.35">
      <c r="A5265" s="28">
        <v>51</v>
      </c>
      <c r="B5265" s="28" t="s">
        <v>5181</v>
      </c>
      <c r="C5265" s="28" t="s">
        <v>429</v>
      </c>
      <c r="D5265" s="28">
        <v>5106265</v>
      </c>
      <c r="E5265" s="28" t="s">
        <v>5259</v>
      </c>
    </row>
    <row r="5266" spans="1:5" x14ac:dyDescent="0.35">
      <c r="A5266" s="28">
        <v>51</v>
      </c>
      <c r="B5266" s="28" t="s">
        <v>5181</v>
      </c>
      <c r="C5266" s="28" t="s">
        <v>429</v>
      </c>
      <c r="D5266" s="28">
        <v>5106273</v>
      </c>
      <c r="E5266" s="28" t="s">
        <v>5260</v>
      </c>
    </row>
    <row r="5267" spans="1:5" x14ac:dyDescent="0.35">
      <c r="A5267" s="28">
        <v>51</v>
      </c>
      <c r="B5267" s="28" t="s">
        <v>5181</v>
      </c>
      <c r="C5267" s="28" t="s">
        <v>429</v>
      </c>
      <c r="D5267" s="28">
        <v>5106281</v>
      </c>
      <c r="E5267" s="28" t="s">
        <v>5261</v>
      </c>
    </row>
    <row r="5268" spans="1:5" x14ac:dyDescent="0.35">
      <c r="A5268" s="28">
        <v>51</v>
      </c>
      <c r="B5268" s="28" t="s">
        <v>5181</v>
      </c>
      <c r="C5268" s="28" t="s">
        <v>429</v>
      </c>
      <c r="D5268" s="28">
        <v>5106299</v>
      </c>
      <c r="E5268" s="28" t="s">
        <v>5262</v>
      </c>
    </row>
    <row r="5269" spans="1:5" x14ac:dyDescent="0.35">
      <c r="A5269" s="28">
        <v>51</v>
      </c>
      <c r="B5269" s="28" t="s">
        <v>5181</v>
      </c>
      <c r="C5269" s="28" t="s">
        <v>429</v>
      </c>
      <c r="D5269" s="28">
        <v>5106307</v>
      </c>
      <c r="E5269" s="28" t="s">
        <v>5263</v>
      </c>
    </row>
    <row r="5270" spans="1:5" x14ac:dyDescent="0.35">
      <c r="A5270" s="28">
        <v>51</v>
      </c>
      <c r="B5270" s="28" t="s">
        <v>5181</v>
      </c>
      <c r="C5270" s="28" t="s">
        <v>429</v>
      </c>
      <c r="D5270" s="28">
        <v>5106315</v>
      </c>
      <c r="E5270" s="28" t="s">
        <v>311</v>
      </c>
    </row>
    <row r="5271" spans="1:5" x14ac:dyDescent="0.35">
      <c r="A5271" s="28">
        <v>51</v>
      </c>
      <c r="B5271" s="28" t="s">
        <v>5181</v>
      </c>
      <c r="C5271" s="28" t="s">
        <v>429</v>
      </c>
      <c r="D5271" s="28">
        <v>5106372</v>
      </c>
      <c r="E5271" s="28" t="s">
        <v>1407</v>
      </c>
    </row>
    <row r="5272" spans="1:5" x14ac:dyDescent="0.35">
      <c r="A5272" s="28">
        <v>51</v>
      </c>
      <c r="B5272" s="28" t="s">
        <v>5181</v>
      </c>
      <c r="C5272" s="28" t="s">
        <v>429</v>
      </c>
      <c r="D5272" s="28">
        <v>5106422</v>
      </c>
      <c r="E5272" s="28" t="s">
        <v>5264</v>
      </c>
    </row>
    <row r="5273" spans="1:5" x14ac:dyDescent="0.35">
      <c r="A5273" s="28">
        <v>51</v>
      </c>
      <c r="B5273" s="28" t="s">
        <v>5181</v>
      </c>
      <c r="C5273" s="28" t="s">
        <v>429</v>
      </c>
      <c r="D5273" s="28">
        <v>5106455</v>
      </c>
      <c r="E5273" s="28" t="s">
        <v>5265</v>
      </c>
    </row>
    <row r="5274" spans="1:5" x14ac:dyDescent="0.35">
      <c r="A5274" s="28">
        <v>51</v>
      </c>
      <c r="B5274" s="28" t="s">
        <v>5181</v>
      </c>
      <c r="C5274" s="28" t="s">
        <v>429</v>
      </c>
      <c r="D5274" s="28">
        <v>5106505</v>
      </c>
      <c r="E5274" s="28" t="s">
        <v>5266</v>
      </c>
    </row>
    <row r="5275" spans="1:5" x14ac:dyDescent="0.35">
      <c r="A5275" s="28">
        <v>51</v>
      </c>
      <c r="B5275" s="28" t="s">
        <v>5181</v>
      </c>
      <c r="C5275" s="28" t="s">
        <v>429</v>
      </c>
      <c r="D5275" s="28">
        <v>5106653</v>
      </c>
      <c r="E5275" s="28" t="s">
        <v>5267</v>
      </c>
    </row>
    <row r="5276" spans="1:5" x14ac:dyDescent="0.35">
      <c r="A5276" s="28">
        <v>51</v>
      </c>
      <c r="B5276" s="28" t="s">
        <v>5181</v>
      </c>
      <c r="C5276" s="28" t="s">
        <v>429</v>
      </c>
      <c r="D5276" s="28">
        <v>5106703</v>
      </c>
      <c r="E5276" s="28" t="s">
        <v>5268</v>
      </c>
    </row>
    <row r="5277" spans="1:5" x14ac:dyDescent="0.35">
      <c r="A5277" s="28">
        <v>51</v>
      </c>
      <c r="B5277" s="28" t="s">
        <v>5181</v>
      </c>
      <c r="C5277" s="28" t="s">
        <v>429</v>
      </c>
      <c r="D5277" s="28">
        <v>5106752</v>
      </c>
      <c r="E5277" s="28" t="s">
        <v>5269</v>
      </c>
    </row>
    <row r="5278" spans="1:5" x14ac:dyDescent="0.35">
      <c r="A5278" s="28">
        <v>51</v>
      </c>
      <c r="B5278" s="28" t="s">
        <v>5181</v>
      </c>
      <c r="C5278" s="28" t="s">
        <v>429</v>
      </c>
      <c r="D5278" s="28">
        <v>5106778</v>
      </c>
      <c r="E5278" s="28" t="s">
        <v>5270</v>
      </c>
    </row>
    <row r="5279" spans="1:5" x14ac:dyDescent="0.35">
      <c r="A5279" s="28">
        <v>51</v>
      </c>
      <c r="B5279" s="28" t="s">
        <v>5181</v>
      </c>
      <c r="C5279" s="28" t="s">
        <v>429</v>
      </c>
      <c r="D5279" s="28">
        <v>5106802</v>
      </c>
      <c r="E5279" s="28" t="s">
        <v>5271</v>
      </c>
    </row>
    <row r="5280" spans="1:5" x14ac:dyDescent="0.35">
      <c r="A5280" s="28">
        <v>51</v>
      </c>
      <c r="B5280" s="28" t="s">
        <v>5181</v>
      </c>
      <c r="C5280" s="28" t="s">
        <v>429</v>
      </c>
      <c r="D5280" s="28">
        <v>5106828</v>
      </c>
      <c r="E5280" s="28" t="s">
        <v>5272</v>
      </c>
    </row>
    <row r="5281" spans="1:5" x14ac:dyDescent="0.35">
      <c r="A5281" s="28">
        <v>51</v>
      </c>
      <c r="B5281" s="28" t="s">
        <v>5181</v>
      </c>
      <c r="C5281" s="28" t="s">
        <v>429</v>
      </c>
      <c r="D5281" s="28">
        <v>5106851</v>
      </c>
      <c r="E5281" s="28" t="s">
        <v>5273</v>
      </c>
    </row>
    <row r="5282" spans="1:5" x14ac:dyDescent="0.35">
      <c r="A5282" s="28">
        <v>51</v>
      </c>
      <c r="B5282" s="28" t="s">
        <v>5181</v>
      </c>
      <c r="C5282" s="28" t="s">
        <v>429</v>
      </c>
      <c r="D5282" s="28">
        <v>5107008</v>
      </c>
      <c r="E5282" s="28" t="s">
        <v>5274</v>
      </c>
    </row>
    <row r="5283" spans="1:5" x14ac:dyDescent="0.35">
      <c r="A5283" s="28">
        <v>51</v>
      </c>
      <c r="B5283" s="28" t="s">
        <v>5181</v>
      </c>
      <c r="C5283" s="28" t="s">
        <v>429</v>
      </c>
      <c r="D5283" s="28">
        <v>5107040</v>
      </c>
      <c r="E5283" s="28" t="s">
        <v>5275</v>
      </c>
    </row>
    <row r="5284" spans="1:5" x14ac:dyDescent="0.35">
      <c r="A5284" s="28">
        <v>51</v>
      </c>
      <c r="B5284" s="28" t="s">
        <v>5181</v>
      </c>
      <c r="C5284" s="28" t="s">
        <v>429</v>
      </c>
      <c r="D5284" s="28">
        <v>5107065</v>
      </c>
      <c r="E5284" s="28" t="s">
        <v>5276</v>
      </c>
    </row>
    <row r="5285" spans="1:5" x14ac:dyDescent="0.35">
      <c r="A5285" s="28">
        <v>51</v>
      </c>
      <c r="B5285" s="28" t="s">
        <v>5181</v>
      </c>
      <c r="C5285" s="28" t="s">
        <v>429</v>
      </c>
      <c r="D5285" s="28">
        <v>5107107</v>
      </c>
      <c r="E5285" s="28" t="s">
        <v>5277</v>
      </c>
    </row>
    <row r="5286" spans="1:5" x14ac:dyDescent="0.35">
      <c r="A5286" s="28">
        <v>51</v>
      </c>
      <c r="B5286" s="28" t="s">
        <v>5181</v>
      </c>
      <c r="C5286" s="28" t="s">
        <v>429</v>
      </c>
      <c r="D5286" s="28">
        <v>5107156</v>
      </c>
      <c r="E5286" s="28" t="s">
        <v>5278</v>
      </c>
    </row>
    <row r="5287" spans="1:5" x14ac:dyDescent="0.35">
      <c r="A5287" s="28">
        <v>51</v>
      </c>
      <c r="B5287" s="28" t="s">
        <v>5181</v>
      </c>
      <c r="C5287" s="28" t="s">
        <v>429</v>
      </c>
      <c r="D5287" s="28">
        <v>5107180</v>
      </c>
      <c r="E5287" s="28" t="s">
        <v>5279</v>
      </c>
    </row>
    <row r="5288" spans="1:5" x14ac:dyDescent="0.35">
      <c r="A5288" s="28">
        <v>51</v>
      </c>
      <c r="B5288" s="28" t="s">
        <v>5181</v>
      </c>
      <c r="C5288" s="28" t="s">
        <v>429</v>
      </c>
      <c r="D5288" s="28">
        <v>5107198</v>
      </c>
      <c r="E5288" s="28" t="s">
        <v>5280</v>
      </c>
    </row>
    <row r="5289" spans="1:5" x14ac:dyDescent="0.35">
      <c r="A5289" s="28">
        <v>51</v>
      </c>
      <c r="B5289" s="28" t="s">
        <v>5181</v>
      </c>
      <c r="C5289" s="28" t="s">
        <v>429</v>
      </c>
      <c r="D5289" s="28">
        <v>5107206</v>
      </c>
      <c r="E5289" s="28" t="s">
        <v>521</v>
      </c>
    </row>
    <row r="5290" spans="1:5" x14ac:dyDescent="0.35">
      <c r="A5290" s="28">
        <v>51</v>
      </c>
      <c r="B5290" s="28" t="s">
        <v>5181</v>
      </c>
      <c r="C5290" s="28" t="s">
        <v>429</v>
      </c>
      <c r="D5290" s="28">
        <v>5107248</v>
      </c>
      <c r="E5290" s="28" t="s">
        <v>5281</v>
      </c>
    </row>
    <row r="5291" spans="1:5" x14ac:dyDescent="0.35">
      <c r="A5291" s="28">
        <v>51</v>
      </c>
      <c r="B5291" s="28" t="s">
        <v>5181</v>
      </c>
      <c r="C5291" s="28" t="s">
        <v>429</v>
      </c>
      <c r="D5291" s="28">
        <v>5107263</v>
      </c>
      <c r="E5291" s="28" t="s">
        <v>5282</v>
      </c>
    </row>
    <row r="5292" spans="1:5" x14ac:dyDescent="0.35">
      <c r="A5292" s="28">
        <v>51</v>
      </c>
      <c r="B5292" s="28" t="s">
        <v>5181</v>
      </c>
      <c r="C5292" s="28" t="s">
        <v>429</v>
      </c>
      <c r="D5292" s="28">
        <v>5107297</v>
      </c>
      <c r="E5292" s="28" t="s">
        <v>5283</v>
      </c>
    </row>
    <row r="5293" spans="1:5" x14ac:dyDescent="0.35">
      <c r="A5293" s="28">
        <v>51</v>
      </c>
      <c r="B5293" s="28" t="s">
        <v>5181</v>
      </c>
      <c r="C5293" s="28" t="s">
        <v>429</v>
      </c>
      <c r="D5293" s="28">
        <v>5107305</v>
      </c>
      <c r="E5293" s="28" t="s">
        <v>5284</v>
      </c>
    </row>
    <row r="5294" spans="1:5" x14ac:dyDescent="0.35">
      <c r="A5294" s="28">
        <v>51</v>
      </c>
      <c r="B5294" s="28" t="s">
        <v>5181</v>
      </c>
      <c r="C5294" s="28" t="s">
        <v>429</v>
      </c>
      <c r="D5294" s="28">
        <v>5107354</v>
      </c>
      <c r="E5294" s="28" t="s">
        <v>5285</v>
      </c>
    </row>
    <row r="5295" spans="1:5" x14ac:dyDescent="0.35">
      <c r="A5295" s="28">
        <v>51</v>
      </c>
      <c r="B5295" s="28" t="s">
        <v>5181</v>
      </c>
      <c r="C5295" s="28" t="s">
        <v>429</v>
      </c>
      <c r="D5295" s="28">
        <v>5107404</v>
      </c>
      <c r="E5295" s="28" t="s">
        <v>5286</v>
      </c>
    </row>
    <row r="5296" spans="1:5" x14ac:dyDescent="0.35">
      <c r="A5296" s="28">
        <v>51</v>
      </c>
      <c r="B5296" s="28" t="s">
        <v>5181</v>
      </c>
      <c r="C5296" s="28" t="s">
        <v>429</v>
      </c>
      <c r="D5296" s="28">
        <v>5107578</v>
      </c>
      <c r="E5296" s="28" t="s">
        <v>5287</v>
      </c>
    </row>
    <row r="5297" spans="1:5" x14ac:dyDescent="0.35">
      <c r="A5297" s="28">
        <v>51</v>
      </c>
      <c r="B5297" s="28" t="s">
        <v>5181</v>
      </c>
      <c r="C5297" s="28" t="s">
        <v>429</v>
      </c>
      <c r="D5297" s="28">
        <v>5107602</v>
      </c>
      <c r="E5297" s="28" t="s">
        <v>5288</v>
      </c>
    </row>
    <row r="5298" spans="1:5" x14ac:dyDescent="0.35">
      <c r="A5298" s="28">
        <v>51</v>
      </c>
      <c r="B5298" s="28" t="s">
        <v>5181</v>
      </c>
      <c r="C5298" s="28" t="s">
        <v>429</v>
      </c>
      <c r="D5298" s="28">
        <v>5107701</v>
      </c>
      <c r="E5298" s="28" t="s">
        <v>5289</v>
      </c>
    </row>
    <row r="5299" spans="1:5" x14ac:dyDescent="0.35">
      <c r="A5299" s="28">
        <v>51</v>
      </c>
      <c r="B5299" s="28" t="s">
        <v>5181</v>
      </c>
      <c r="C5299" s="28" t="s">
        <v>429</v>
      </c>
      <c r="D5299" s="28">
        <v>5107743</v>
      </c>
      <c r="E5299" s="28" t="s">
        <v>5290</v>
      </c>
    </row>
    <row r="5300" spans="1:5" x14ac:dyDescent="0.35">
      <c r="A5300" s="28">
        <v>51</v>
      </c>
      <c r="B5300" s="28" t="s">
        <v>5181</v>
      </c>
      <c r="C5300" s="28" t="s">
        <v>429</v>
      </c>
      <c r="D5300" s="28">
        <v>5107750</v>
      </c>
      <c r="E5300" s="28" t="s">
        <v>5291</v>
      </c>
    </row>
    <row r="5301" spans="1:5" x14ac:dyDescent="0.35">
      <c r="A5301" s="28">
        <v>51</v>
      </c>
      <c r="B5301" s="28" t="s">
        <v>5181</v>
      </c>
      <c r="C5301" s="28" t="s">
        <v>429</v>
      </c>
      <c r="D5301" s="28">
        <v>5107768</v>
      </c>
      <c r="E5301" s="28" t="s">
        <v>5292</v>
      </c>
    </row>
    <row r="5302" spans="1:5" x14ac:dyDescent="0.35">
      <c r="A5302" s="28">
        <v>51</v>
      </c>
      <c r="B5302" s="28" t="s">
        <v>5181</v>
      </c>
      <c r="C5302" s="28" t="s">
        <v>429</v>
      </c>
      <c r="D5302" s="28">
        <v>5107776</v>
      </c>
      <c r="E5302" s="28" t="s">
        <v>1801</v>
      </c>
    </row>
    <row r="5303" spans="1:5" x14ac:dyDescent="0.35">
      <c r="A5303" s="28">
        <v>51</v>
      </c>
      <c r="B5303" s="28" t="s">
        <v>5181</v>
      </c>
      <c r="C5303" s="28" t="s">
        <v>429</v>
      </c>
      <c r="D5303" s="28">
        <v>5107792</v>
      </c>
      <c r="E5303" s="28" t="s">
        <v>5293</v>
      </c>
    </row>
    <row r="5304" spans="1:5" x14ac:dyDescent="0.35">
      <c r="A5304" s="28">
        <v>51</v>
      </c>
      <c r="B5304" s="28" t="s">
        <v>5181</v>
      </c>
      <c r="C5304" s="28" t="s">
        <v>429</v>
      </c>
      <c r="D5304" s="28">
        <v>5107800</v>
      </c>
      <c r="E5304" s="28" t="s">
        <v>5294</v>
      </c>
    </row>
    <row r="5305" spans="1:5" x14ac:dyDescent="0.35">
      <c r="A5305" s="28">
        <v>51</v>
      </c>
      <c r="B5305" s="28" t="s">
        <v>5181</v>
      </c>
      <c r="C5305" s="28" t="s">
        <v>429</v>
      </c>
      <c r="D5305" s="28">
        <v>5107859</v>
      </c>
      <c r="E5305" s="28" t="s">
        <v>5295</v>
      </c>
    </row>
    <row r="5306" spans="1:5" x14ac:dyDescent="0.35">
      <c r="A5306" s="28">
        <v>51</v>
      </c>
      <c r="B5306" s="28" t="s">
        <v>5181</v>
      </c>
      <c r="C5306" s="28" t="s">
        <v>429</v>
      </c>
      <c r="D5306" s="28">
        <v>5107875</v>
      </c>
      <c r="E5306" s="28" t="s">
        <v>5296</v>
      </c>
    </row>
    <row r="5307" spans="1:5" x14ac:dyDescent="0.35">
      <c r="A5307" s="28">
        <v>51</v>
      </c>
      <c r="B5307" s="28" t="s">
        <v>5181</v>
      </c>
      <c r="C5307" s="28" t="s">
        <v>429</v>
      </c>
      <c r="D5307" s="28">
        <v>5107883</v>
      </c>
      <c r="E5307" s="28" t="s">
        <v>5297</v>
      </c>
    </row>
    <row r="5308" spans="1:5" x14ac:dyDescent="0.35">
      <c r="A5308" s="28">
        <v>51</v>
      </c>
      <c r="B5308" s="28" t="s">
        <v>5181</v>
      </c>
      <c r="C5308" s="28" t="s">
        <v>429</v>
      </c>
      <c r="D5308" s="28">
        <v>5107909</v>
      </c>
      <c r="E5308" s="28" t="s">
        <v>5298</v>
      </c>
    </row>
    <row r="5309" spans="1:5" x14ac:dyDescent="0.35">
      <c r="A5309" s="28">
        <v>51</v>
      </c>
      <c r="B5309" s="28" t="s">
        <v>5181</v>
      </c>
      <c r="C5309" s="28" t="s">
        <v>429</v>
      </c>
      <c r="D5309" s="28">
        <v>5107925</v>
      </c>
      <c r="E5309" s="28" t="s">
        <v>5299</v>
      </c>
    </row>
    <row r="5310" spans="1:5" x14ac:dyDescent="0.35">
      <c r="A5310" s="28">
        <v>51</v>
      </c>
      <c r="B5310" s="28" t="s">
        <v>5181</v>
      </c>
      <c r="C5310" s="28" t="s">
        <v>429</v>
      </c>
      <c r="D5310" s="28">
        <v>5107941</v>
      </c>
      <c r="E5310" s="28" t="s">
        <v>5300</v>
      </c>
    </row>
    <row r="5311" spans="1:5" x14ac:dyDescent="0.35">
      <c r="A5311" s="28">
        <v>51</v>
      </c>
      <c r="B5311" s="28" t="s">
        <v>5181</v>
      </c>
      <c r="C5311" s="28" t="s">
        <v>429</v>
      </c>
      <c r="D5311" s="28">
        <v>5107958</v>
      </c>
      <c r="E5311" s="28" t="s">
        <v>5301</v>
      </c>
    </row>
    <row r="5312" spans="1:5" x14ac:dyDescent="0.35">
      <c r="A5312" s="28">
        <v>51</v>
      </c>
      <c r="B5312" s="28" t="s">
        <v>5181</v>
      </c>
      <c r="C5312" s="28" t="s">
        <v>429</v>
      </c>
      <c r="D5312" s="28">
        <v>5108006</v>
      </c>
      <c r="E5312" s="28" t="s">
        <v>5302</v>
      </c>
    </row>
    <row r="5313" spans="1:5" x14ac:dyDescent="0.35">
      <c r="A5313" s="28">
        <v>51</v>
      </c>
      <c r="B5313" s="28" t="s">
        <v>5181</v>
      </c>
      <c r="C5313" s="28" t="s">
        <v>429</v>
      </c>
      <c r="D5313" s="28">
        <v>5108055</v>
      </c>
      <c r="E5313" s="28" t="s">
        <v>5303</v>
      </c>
    </row>
    <row r="5314" spans="1:5" x14ac:dyDescent="0.35">
      <c r="A5314" s="28">
        <v>51</v>
      </c>
      <c r="B5314" s="28" t="s">
        <v>5181</v>
      </c>
      <c r="C5314" s="28" t="s">
        <v>429</v>
      </c>
      <c r="D5314" s="28">
        <v>5108105</v>
      </c>
      <c r="E5314" s="28" t="s">
        <v>5304</v>
      </c>
    </row>
    <row r="5315" spans="1:5" x14ac:dyDescent="0.35">
      <c r="A5315" s="28">
        <v>51</v>
      </c>
      <c r="B5315" s="28" t="s">
        <v>5181</v>
      </c>
      <c r="C5315" s="28" t="s">
        <v>429</v>
      </c>
      <c r="D5315" s="28">
        <v>5108204</v>
      </c>
      <c r="E5315" s="28" t="s">
        <v>5305</v>
      </c>
    </row>
    <row r="5316" spans="1:5" x14ac:dyDescent="0.35">
      <c r="A5316" s="28">
        <v>51</v>
      </c>
      <c r="B5316" s="28" t="s">
        <v>5181</v>
      </c>
      <c r="C5316" s="28" t="s">
        <v>429</v>
      </c>
      <c r="D5316" s="28">
        <v>5108303</v>
      </c>
      <c r="E5316" s="28" t="s">
        <v>5306</v>
      </c>
    </row>
    <row r="5317" spans="1:5" x14ac:dyDescent="0.35">
      <c r="A5317" s="28">
        <v>51</v>
      </c>
      <c r="B5317" s="28" t="s">
        <v>5181</v>
      </c>
      <c r="C5317" s="28" t="s">
        <v>429</v>
      </c>
      <c r="D5317" s="28">
        <v>5108352</v>
      </c>
      <c r="E5317" s="28" t="s">
        <v>5307</v>
      </c>
    </row>
    <row r="5318" spans="1:5" x14ac:dyDescent="0.35">
      <c r="A5318" s="28">
        <v>51</v>
      </c>
      <c r="B5318" s="28" t="s">
        <v>5181</v>
      </c>
      <c r="C5318" s="28" t="s">
        <v>429</v>
      </c>
      <c r="D5318" s="28">
        <v>5108402</v>
      </c>
      <c r="E5318" s="28" t="s">
        <v>387</v>
      </c>
    </row>
    <row r="5319" spans="1:5" x14ac:dyDescent="0.35">
      <c r="A5319" s="28">
        <v>51</v>
      </c>
      <c r="B5319" s="28" t="s">
        <v>5181</v>
      </c>
      <c r="C5319" s="28" t="s">
        <v>429</v>
      </c>
      <c r="D5319" s="28">
        <v>5108501</v>
      </c>
      <c r="E5319" s="28" t="s">
        <v>5308</v>
      </c>
    </row>
    <row r="5320" spans="1:5" x14ac:dyDescent="0.35">
      <c r="A5320" s="28">
        <v>51</v>
      </c>
      <c r="B5320" s="28" t="s">
        <v>5181</v>
      </c>
      <c r="C5320" s="28" t="s">
        <v>429</v>
      </c>
      <c r="D5320" s="28">
        <v>5108600</v>
      </c>
      <c r="E5320" s="28" t="s">
        <v>5309</v>
      </c>
    </row>
    <row r="5321" spans="1:5" x14ac:dyDescent="0.35">
      <c r="A5321" s="28">
        <v>51</v>
      </c>
      <c r="B5321" s="28" t="s">
        <v>5181</v>
      </c>
      <c r="C5321" s="28" t="s">
        <v>429</v>
      </c>
      <c r="D5321" s="28">
        <v>5108808</v>
      </c>
      <c r="E5321" s="28" t="s">
        <v>5310</v>
      </c>
    </row>
    <row r="5322" spans="1:5" x14ac:dyDescent="0.35">
      <c r="A5322" s="28">
        <v>51</v>
      </c>
      <c r="B5322" s="28" t="s">
        <v>5181</v>
      </c>
      <c r="C5322" s="28" t="s">
        <v>429</v>
      </c>
      <c r="D5322" s="28">
        <v>5108857</v>
      </c>
      <c r="E5322" s="28" t="s">
        <v>5311</v>
      </c>
    </row>
    <row r="5323" spans="1:5" x14ac:dyDescent="0.35">
      <c r="A5323" s="28">
        <v>51</v>
      </c>
      <c r="B5323" s="28" t="s">
        <v>5181</v>
      </c>
      <c r="C5323" s="28" t="s">
        <v>429</v>
      </c>
      <c r="D5323" s="28">
        <v>5108907</v>
      </c>
      <c r="E5323" s="28" t="s">
        <v>5312</v>
      </c>
    </row>
    <row r="5324" spans="1:5" x14ac:dyDescent="0.35">
      <c r="A5324" s="28">
        <v>51</v>
      </c>
      <c r="B5324" s="28" t="s">
        <v>5181</v>
      </c>
      <c r="C5324" s="28" t="s">
        <v>429</v>
      </c>
      <c r="D5324" s="28">
        <v>5108956</v>
      </c>
      <c r="E5324" s="28" t="s">
        <v>5313</v>
      </c>
    </row>
    <row r="5325" spans="1:5" x14ac:dyDescent="0.35">
      <c r="A5325" s="28">
        <v>52</v>
      </c>
      <c r="B5325" s="28" t="s">
        <v>5314</v>
      </c>
      <c r="C5325" s="28" t="s">
        <v>427</v>
      </c>
      <c r="D5325" s="28">
        <v>5200050</v>
      </c>
      <c r="E5325" s="28" t="s">
        <v>5315</v>
      </c>
    </row>
    <row r="5326" spans="1:5" x14ac:dyDescent="0.35">
      <c r="A5326" s="28">
        <v>52</v>
      </c>
      <c r="B5326" s="28" t="s">
        <v>5314</v>
      </c>
      <c r="C5326" s="28" t="s">
        <v>427</v>
      </c>
      <c r="D5326" s="28">
        <v>5200100</v>
      </c>
      <c r="E5326" s="28" t="s">
        <v>5316</v>
      </c>
    </row>
    <row r="5327" spans="1:5" x14ac:dyDescent="0.35">
      <c r="A5327" s="28">
        <v>52</v>
      </c>
      <c r="B5327" s="28" t="s">
        <v>5314</v>
      </c>
      <c r="C5327" s="28" t="s">
        <v>427</v>
      </c>
      <c r="D5327" s="28">
        <v>5200134</v>
      </c>
      <c r="E5327" s="28" t="s">
        <v>5317</v>
      </c>
    </row>
    <row r="5328" spans="1:5" x14ac:dyDescent="0.35">
      <c r="A5328" s="28">
        <v>52</v>
      </c>
      <c r="B5328" s="28" t="s">
        <v>5314</v>
      </c>
      <c r="C5328" s="28" t="s">
        <v>427</v>
      </c>
      <c r="D5328" s="28">
        <v>5200159</v>
      </c>
      <c r="E5328" s="28" t="s">
        <v>5318</v>
      </c>
    </row>
    <row r="5329" spans="1:5" x14ac:dyDescent="0.35">
      <c r="A5329" s="28">
        <v>52</v>
      </c>
      <c r="B5329" s="28" t="s">
        <v>5314</v>
      </c>
      <c r="C5329" s="28" t="s">
        <v>427</v>
      </c>
      <c r="D5329" s="28">
        <v>5200175</v>
      </c>
      <c r="E5329" s="28" t="s">
        <v>5319</v>
      </c>
    </row>
    <row r="5330" spans="1:5" x14ac:dyDescent="0.35">
      <c r="A5330" s="28">
        <v>52</v>
      </c>
      <c r="B5330" s="28" t="s">
        <v>5314</v>
      </c>
      <c r="C5330" s="28" t="s">
        <v>427</v>
      </c>
      <c r="D5330" s="28">
        <v>5200209</v>
      </c>
      <c r="E5330" s="28" t="s">
        <v>5320</v>
      </c>
    </row>
    <row r="5331" spans="1:5" x14ac:dyDescent="0.35">
      <c r="A5331" s="28">
        <v>52</v>
      </c>
      <c r="B5331" s="28" t="s">
        <v>5314</v>
      </c>
      <c r="C5331" s="28" t="s">
        <v>427</v>
      </c>
      <c r="D5331" s="28">
        <v>5200258</v>
      </c>
      <c r="E5331" s="28" t="s">
        <v>5321</v>
      </c>
    </row>
    <row r="5332" spans="1:5" x14ac:dyDescent="0.35">
      <c r="A5332" s="28">
        <v>52</v>
      </c>
      <c r="B5332" s="28" t="s">
        <v>5314</v>
      </c>
      <c r="C5332" s="28" t="s">
        <v>427</v>
      </c>
      <c r="D5332" s="28">
        <v>5200308</v>
      </c>
      <c r="E5332" s="28" t="s">
        <v>5322</v>
      </c>
    </row>
    <row r="5333" spans="1:5" x14ac:dyDescent="0.35">
      <c r="A5333" s="28">
        <v>52</v>
      </c>
      <c r="B5333" s="28" t="s">
        <v>5314</v>
      </c>
      <c r="C5333" s="28" t="s">
        <v>427</v>
      </c>
      <c r="D5333" s="28">
        <v>5200506</v>
      </c>
      <c r="E5333" s="28" t="s">
        <v>5323</v>
      </c>
    </row>
    <row r="5334" spans="1:5" x14ac:dyDescent="0.35">
      <c r="A5334" s="28">
        <v>52</v>
      </c>
      <c r="B5334" s="28" t="s">
        <v>5314</v>
      </c>
      <c r="C5334" s="28" t="s">
        <v>427</v>
      </c>
      <c r="D5334" s="28">
        <v>5200555</v>
      </c>
      <c r="E5334" s="28" t="s">
        <v>5324</v>
      </c>
    </row>
    <row r="5335" spans="1:5" x14ac:dyDescent="0.35">
      <c r="A5335" s="28">
        <v>52</v>
      </c>
      <c r="B5335" s="28" t="s">
        <v>5314</v>
      </c>
      <c r="C5335" s="28" t="s">
        <v>427</v>
      </c>
      <c r="D5335" s="28">
        <v>5200605</v>
      </c>
      <c r="E5335" s="28" t="s">
        <v>5325</v>
      </c>
    </row>
    <row r="5336" spans="1:5" x14ac:dyDescent="0.35">
      <c r="A5336" s="28">
        <v>52</v>
      </c>
      <c r="B5336" s="28" t="s">
        <v>5314</v>
      </c>
      <c r="C5336" s="28" t="s">
        <v>427</v>
      </c>
      <c r="D5336" s="28">
        <v>5200803</v>
      </c>
      <c r="E5336" s="28" t="s">
        <v>5326</v>
      </c>
    </row>
    <row r="5337" spans="1:5" x14ac:dyDescent="0.35">
      <c r="A5337" s="28">
        <v>52</v>
      </c>
      <c r="B5337" s="28" t="s">
        <v>5314</v>
      </c>
      <c r="C5337" s="28" t="s">
        <v>427</v>
      </c>
      <c r="D5337" s="28">
        <v>5200829</v>
      </c>
      <c r="E5337" s="28" t="s">
        <v>5327</v>
      </c>
    </row>
    <row r="5338" spans="1:5" x14ac:dyDescent="0.35">
      <c r="A5338" s="28">
        <v>52</v>
      </c>
      <c r="B5338" s="28" t="s">
        <v>5314</v>
      </c>
      <c r="C5338" s="28" t="s">
        <v>427</v>
      </c>
      <c r="D5338" s="28">
        <v>5200852</v>
      </c>
      <c r="E5338" s="28" t="s">
        <v>5328</v>
      </c>
    </row>
    <row r="5339" spans="1:5" x14ac:dyDescent="0.35">
      <c r="A5339" s="28">
        <v>52</v>
      </c>
      <c r="B5339" s="28" t="s">
        <v>5314</v>
      </c>
      <c r="C5339" s="28" t="s">
        <v>427</v>
      </c>
      <c r="D5339" s="28">
        <v>5200902</v>
      </c>
      <c r="E5339" s="28" t="s">
        <v>5329</v>
      </c>
    </row>
    <row r="5340" spans="1:5" x14ac:dyDescent="0.35">
      <c r="A5340" s="28">
        <v>52</v>
      </c>
      <c r="B5340" s="28" t="s">
        <v>5314</v>
      </c>
      <c r="C5340" s="28" t="s">
        <v>427</v>
      </c>
      <c r="D5340" s="28">
        <v>5201108</v>
      </c>
      <c r="E5340" s="28" t="s">
        <v>5330</v>
      </c>
    </row>
    <row r="5341" spans="1:5" x14ac:dyDescent="0.35">
      <c r="A5341" s="28">
        <v>52</v>
      </c>
      <c r="B5341" s="28" t="s">
        <v>5314</v>
      </c>
      <c r="C5341" s="28" t="s">
        <v>427</v>
      </c>
      <c r="D5341" s="28">
        <v>5201207</v>
      </c>
      <c r="E5341" s="28" t="s">
        <v>5331</v>
      </c>
    </row>
    <row r="5342" spans="1:5" x14ac:dyDescent="0.35">
      <c r="A5342" s="28">
        <v>52</v>
      </c>
      <c r="B5342" s="28" t="s">
        <v>5314</v>
      </c>
      <c r="C5342" s="28" t="s">
        <v>427</v>
      </c>
      <c r="D5342" s="28">
        <v>5201306</v>
      </c>
      <c r="E5342" s="28" t="s">
        <v>5332</v>
      </c>
    </row>
    <row r="5343" spans="1:5" x14ac:dyDescent="0.35">
      <c r="A5343" s="28">
        <v>52</v>
      </c>
      <c r="B5343" s="28" t="s">
        <v>5314</v>
      </c>
      <c r="C5343" s="28" t="s">
        <v>427</v>
      </c>
      <c r="D5343" s="28">
        <v>5201405</v>
      </c>
      <c r="E5343" s="28" t="s">
        <v>5333</v>
      </c>
    </row>
    <row r="5344" spans="1:5" x14ac:dyDescent="0.35">
      <c r="A5344" s="28">
        <v>52</v>
      </c>
      <c r="B5344" s="28" t="s">
        <v>5314</v>
      </c>
      <c r="C5344" s="28" t="s">
        <v>427</v>
      </c>
      <c r="D5344" s="28">
        <v>5201454</v>
      </c>
      <c r="E5344" s="28" t="s">
        <v>5334</v>
      </c>
    </row>
    <row r="5345" spans="1:5" x14ac:dyDescent="0.35">
      <c r="A5345" s="28">
        <v>52</v>
      </c>
      <c r="B5345" s="28" t="s">
        <v>5314</v>
      </c>
      <c r="C5345" s="28" t="s">
        <v>427</v>
      </c>
      <c r="D5345" s="28">
        <v>5201504</v>
      </c>
      <c r="E5345" s="28" t="s">
        <v>5335</v>
      </c>
    </row>
    <row r="5346" spans="1:5" x14ac:dyDescent="0.35">
      <c r="A5346" s="28">
        <v>52</v>
      </c>
      <c r="B5346" s="28" t="s">
        <v>5314</v>
      </c>
      <c r="C5346" s="28" t="s">
        <v>427</v>
      </c>
      <c r="D5346" s="28">
        <v>5201603</v>
      </c>
      <c r="E5346" s="28" t="s">
        <v>5336</v>
      </c>
    </row>
    <row r="5347" spans="1:5" x14ac:dyDescent="0.35">
      <c r="A5347" s="28">
        <v>52</v>
      </c>
      <c r="B5347" s="28" t="s">
        <v>5314</v>
      </c>
      <c r="C5347" s="28" t="s">
        <v>427</v>
      </c>
      <c r="D5347" s="28">
        <v>5201702</v>
      </c>
      <c r="E5347" s="28" t="s">
        <v>5337</v>
      </c>
    </row>
    <row r="5348" spans="1:5" x14ac:dyDescent="0.35">
      <c r="A5348" s="28">
        <v>52</v>
      </c>
      <c r="B5348" s="28" t="s">
        <v>5314</v>
      </c>
      <c r="C5348" s="28" t="s">
        <v>427</v>
      </c>
      <c r="D5348" s="28">
        <v>5201801</v>
      </c>
      <c r="E5348" s="28" t="s">
        <v>5338</v>
      </c>
    </row>
    <row r="5349" spans="1:5" x14ac:dyDescent="0.35">
      <c r="A5349" s="28">
        <v>52</v>
      </c>
      <c r="B5349" s="28" t="s">
        <v>5314</v>
      </c>
      <c r="C5349" s="28" t="s">
        <v>427</v>
      </c>
      <c r="D5349" s="28">
        <v>5202155</v>
      </c>
      <c r="E5349" s="28" t="s">
        <v>5339</v>
      </c>
    </row>
    <row r="5350" spans="1:5" x14ac:dyDescent="0.35">
      <c r="A5350" s="28">
        <v>52</v>
      </c>
      <c r="B5350" s="28" t="s">
        <v>5314</v>
      </c>
      <c r="C5350" s="28" t="s">
        <v>427</v>
      </c>
      <c r="D5350" s="28">
        <v>5202353</v>
      </c>
      <c r="E5350" s="28" t="s">
        <v>5340</v>
      </c>
    </row>
    <row r="5351" spans="1:5" x14ac:dyDescent="0.35">
      <c r="A5351" s="28">
        <v>52</v>
      </c>
      <c r="B5351" s="28" t="s">
        <v>5314</v>
      </c>
      <c r="C5351" s="28" t="s">
        <v>427</v>
      </c>
      <c r="D5351" s="28">
        <v>5202502</v>
      </c>
      <c r="E5351" s="28" t="s">
        <v>5341</v>
      </c>
    </row>
    <row r="5352" spans="1:5" x14ac:dyDescent="0.35">
      <c r="A5352" s="28">
        <v>52</v>
      </c>
      <c r="B5352" s="28" t="s">
        <v>5314</v>
      </c>
      <c r="C5352" s="28" t="s">
        <v>427</v>
      </c>
      <c r="D5352" s="28">
        <v>5202601</v>
      </c>
      <c r="E5352" s="28" t="s">
        <v>5342</v>
      </c>
    </row>
    <row r="5353" spans="1:5" x14ac:dyDescent="0.35">
      <c r="A5353" s="28">
        <v>52</v>
      </c>
      <c r="B5353" s="28" t="s">
        <v>5314</v>
      </c>
      <c r="C5353" s="28" t="s">
        <v>427</v>
      </c>
      <c r="D5353" s="28">
        <v>5202809</v>
      </c>
      <c r="E5353" s="28" t="s">
        <v>5343</v>
      </c>
    </row>
    <row r="5354" spans="1:5" x14ac:dyDescent="0.35">
      <c r="A5354" s="28">
        <v>52</v>
      </c>
      <c r="B5354" s="28" t="s">
        <v>5314</v>
      </c>
      <c r="C5354" s="28" t="s">
        <v>427</v>
      </c>
      <c r="D5354" s="28">
        <v>5203104</v>
      </c>
      <c r="E5354" s="28" t="s">
        <v>5344</v>
      </c>
    </row>
    <row r="5355" spans="1:5" x14ac:dyDescent="0.35">
      <c r="A5355" s="28">
        <v>52</v>
      </c>
      <c r="B5355" s="28" t="s">
        <v>5314</v>
      </c>
      <c r="C5355" s="28" t="s">
        <v>427</v>
      </c>
      <c r="D5355" s="28">
        <v>5203203</v>
      </c>
      <c r="E5355" s="28" t="s">
        <v>2041</v>
      </c>
    </row>
    <row r="5356" spans="1:5" x14ac:dyDescent="0.35">
      <c r="A5356" s="28">
        <v>52</v>
      </c>
      <c r="B5356" s="28" t="s">
        <v>5314</v>
      </c>
      <c r="C5356" s="28" t="s">
        <v>427</v>
      </c>
      <c r="D5356" s="28">
        <v>5203302</v>
      </c>
      <c r="E5356" s="28" t="s">
        <v>5345</v>
      </c>
    </row>
    <row r="5357" spans="1:5" x14ac:dyDescent="0.35">
      <c r="A5357" s="28">
        <v>52</v>
      </c>
      <c r="B5357" s="28" t="s">
        <v>5314</v>
      </c>
      <c r="C5357" s="28" t="s">
        <v>427</v>
      </c>
      <c r="D5357" s="28">
        <v>5203401</v>
      </c>
      <c r="E5357" s="28" t="s">
        <v>5346</v>
      </c>
    </row>
    <row r="5358" spans="1:5" x14ac:dyDescent="0.35">
      <c r="A5358" s="28">
        <v>52</v>
      </c>
      <c r="B5358" s="28" t="s">
        <v>5314</v>
      </c>
      <c r="C5358" s="28" t="s">
        <v>427</v>
      </c>
      <c r="D5358" s="28">
        <v>5203500</v>
      </c>
      <c r="E5358" s="28" t="s">
        <v>5347</v>
      </c>
    </row>
    <row r="5359" spans="1:5" x14ac:dyDescent="0.35">
      <c r="A5359" s="28">
        <v>52</v>
      </c>
      <c r="B5359" s="28" t="s">
        <v>5314</v>
      </c>
      <c r="C5359" s="28" t="s">
        <v>427</v>
      </c>
      <c r="D5359" s="28">
        <v>5203559</v>
      </c>
      <c r="E5359" s="28" t="s">
        <v>5348</v>
      </c>
    </row>
    <row r="5360" spans="1:5" x14ac:dyDescent="0.35">
      <c r="A5360" s="28">
        <v>52</v>
      </c>
      <c r="B5360" s="28" t="s">
        <v>5314</v>
      </c>
      <c r="C5360" s="28" t="s">
        <v>427</v>
      </c>
      <c r="D5360" s="28">
        <v>5203575</v>
      </c>
      <c r="E5360" s="28" t="s">
        <v>5349</v>
      </c>
    </row>
    <row r="5361" spans="1:5" x14ac:dyDescent="0.35">
      <c r="A5361" s="28">
        <v>52</v>
      </c>
      <c r="B5361" s="28" t="s">
        <v>5314</v>
      </c>
      <c r="C5361" s="28" t="s">
        <v>427</v>
      </c>
      <c r="D5361" s="28">
        <v>5203609</v>
      </c>
      <c r="E5361" s="28" t="s">
        <v>5350</v>
      </c>
    </row>
    <row r="5362" spans="1:5" x14ac:dyDescent="0.35">
      <c r="A5362" s="28">
        <v>52</v>
      </c>
      <c r="B5362" s="28" t="s">
        <v>5314</v>
      </c>
      <c r="C5362" s="28" t="s">
        <v>427</v>
      </c>
      <c r="D5362" s="28">
        <v>5203807</v>
      </c>
      <c r="E5362" s="28" t="s">
        <v>5351</v>
      </c>
    </row>
    <row r="5363" spans="1:5" x14ac:dyDescent="0.35">
      <c r="A5363" s="28">
        <v>52</v>
      </c>
      <c r="B5363" s="28" t="s">
        <v>5314</v>
      </c>
      <c r="C5363" s="28" t="s">
        <v>427</v>
      </c>
      <c r="D5363" s="28">
        <v>5203906</v>
      </c>
      <c r="E5363" s="28" t="s">
        <v>5352</v>
      </c>
    </row>
    <row r="5364" spans="1:5" x14ac:dyDescent="0.35">
      <c r="A5364" s="28">
        <v>52</v>
      </c>
      <c r="B5364" s="28" t="s">
        <v>5314</v>
      </c>
      <c r="C5364" s="28" t="s">
        <v>427</v>
      </c>
      <c r="D5364" s="28">
        <v>5203939</v>
      </c>
      <c r="E5364" s="28" t="s">
        <v>5353</v>
      </c>
    </row>
    <row r="5365" spans="1:5" x14ac:dyDescent="0.35">
      <c r="A5365" s="28">
        <v>52</v>
      </c>
      <c r="B5365" s="28" t="s">
        <v>5314</v>
      </c>
      <c r="C5365" s="28" t="s">
        <v>427</v>
      </c>
      <c r="D5365" s="28">
        <v>5203962</v>
      </c>
      <c r="E5365" s="28" t="s">
        <v>5354</v>
      </c>
    </row>
    <row r="5366" spans="1:5" x14ac:dyDescent="0.35">
      <c r="A5366" s="28">
        <v>52</v>
      </c>
      <c r="B5366" s="28" t="s">
        <v>5314</v>
      </c>
      <c r="C5366" s="28" t="s">
        <v>427</v>
      </c>
      <c r="D5366" s="28">
        <v>5204003</v>
      </c>
      <c r="E5366" s="28" t="s">
        <v>5355</v>
      </c>
    </row>
    <row r="5367" spans="1:5" x14ac:dyDescent="0.35">
      <c r="A5367" s="28">
        <v>52</v>
      </c>
      <c r="B5367" s="28" t="s">
        <v>5314</v>
      </c>
      <c r="C5367" s="28" t="s">
        <v>427</v>
      </c>
      <c r="D5367" s="28">
        <v>5204102</v>
      </c>
      <c r="E5367" s="28" t="s">
        <v>5356</v>
      </c>
    </row>
    <row r="5368" spans="1:5" x14ac:dyDescent="0.35">
      <c r="A5368" s="28">
        <v>52</v>
      </c>
      <c r="B5368" s="28" t="s">
        <v>5314</v>
      </c>
      <c r="C5368" s="28" t="s">
        <v>427</v>
      </c>
      <c r="D5368" s="28">
        <v>5204201</v>
      </c>
      <c r="E5368" s="28" t="s">
        <v>5357</v>
      </c>
    </row>
    <row r="5369" spans="1:5" x14ac:dyDescent="0.35">
      <c r="A5369" s="28">
        <v>52</v>
      </c>
      <c r="B5369" s="28" t="s">
        <v>5314</v>
      </c>
      <c r="C5369" s="28" t="s">
        <v>427</v>
      </c>
      <c r="D5369" s="28">
        <v>5204250</v>
      </c>
      <c r="E5369" s="28" t="s">
        <v>2502</v>
      </c>
    </row>
    <row r="5370" spans="1:5" x14ac:dyDescent="0.35">
      <c r="A5370" s="28">
        <v>52</v>
      </c>
      <c r="B5370" s="28" t="s">
        <v>5314</v>
      </c>
      <c r="C5370" s="28" t="s">
        <v>427</v>
      </c>
      <c r="D5370" s="28">
        <v>5204300</v>
      </c>
      <c r="E5370" s="28" t="s">
        <v>5358</v>
      </c>
    </row>
    <row r="5371" spans="1:5" x14ac:dyDescent="0.35">
      <c r="A5371" s="28">
        <v>52</v>
      </c>
      <c r="B5371" s="28" t="s">
        <v>5314</v>
      </c>
      <c r="C5371" s="28" t="s">
        <v>427</v>
      </c>
      <c r="D5371" s="28">
        <v>5204409</v>
      </c>
      <c r="E5371" s="28" t="s">
        <v>5359</v>
      </c>
    </row>
    <row r="5372" spans="1:5" x14ac:dyDescent="0.35">
      <c r="A5372" s="28">
        <v>52</v>
      </c>
      <c r="B5372" s="28" t="s">
        <v>5314</v>
      </c>
      <c r="C5372" s="28" t="s">
        <v>427</v>
      </c>
      <c r="D5372" s="28">
        <v>5204508</v>
      </c>
      <c r="E5372" s="28" t="s">
        <v>5360</v>
      </c>
    </row>
    <row r="5373" spans="1:5" x14ac:dyDescent="0.35">
      <c r="A5373" s="28">
        <v>52</v>
      </c>
      <c r="B5373" s="28" t="s">
        <v>5314</v>
      </c>
      <c r="C5373" s="28" t="s">
        <v>427</v>
      </c>
      <c r="D5373" s="28">
        <v>5204557</v>
      </c>
      <c r="E5373" s="28" t="s">
        <v>5361</v>
      </c>
    </row>
    <row r="5374" spans="1:5" x14ac:dyDescent="0.35">
      <c r="A5374" s="28">
        <v>52</v>
      </c>
      <c r="B5374" s="28" t="s">
        <v>5314</v>
      </c>
      <c r="C5374" s="28" t="s">
        <v>427</v>
      </c>
      <c r="D5374" s="28">
        <v>5204607</v>
      </c>
      <c r="E5374" s="28" t="s">
        <v>5362</v>
      </c>
    </row>
    <row r="5375" spans="1:5" x14ac:dyDescent="0.35">
      <c r="A5375" s="28">
        <v>52</v>
      </c>
      <c r="B5375" s="28" t="s">
        <v>5314</v>
      </c>
      <c r="C5375" s="28" t="s">
        <v>427</v>
      </c>
      <c r="D5375" s="28">
        <v>5204656</v>
      </c>
      <c r="E5375" s="28" t="s">
        <v>5363</v>
      </c>
    </row>
    <row r="5376" spans="1:5" x14ac:dyDescent="0.35">
      <c r="A5376" s="28">
        <v>52</v>
      </c>
      <c r="B5376" s="28" t="s">
        <v>5314</v>
      </c>
      <c r="C5376" s="28" t="s">
        <v>427</v>
      </c>
      <c r="D5376" s="28">
        <v>5204706</v>
      </c>
      <c r="E5376" s="28" t="s">
        <v>5364</v>
      </c>
    </row>
    <row r="5377" spans="1:5" x14ac:dyDescent="0.35">
      <c r="A5377" s="28">
        <v>52</v>
      </c>
      <c r="B5377" s="28" t="s">
        <v>5314</v>
      </c>
      <c r="C5377" s="28" t="s">
        <v>427</v>
      </c>
      <c r="D5377" s="28">
        <v>5204805</v>
      </c>
      <c r="E5377" s="28" t="s">
        <v>5365</v>
      </c>
    </row>
    <row r="5378" spans="1:5" x14ac:dyDescent="0.35">
      <c r="A5378" s="28">
        <v>52</v>
      </c>
      <c r="B5378" s="28" t="s">
        <v>5314</v>
      </c>
      <c r="C5378" s="28" t="s">
        <v>427</v>
      </c>
      <c r="D5378" s="28">
        <v>5204854</v>
      </c>
      <c r="E5378" s="28" t="s">
        <v>5366</v>
      </c>
    </row>
    <row r="5379" spans="1:5" x14ac:dyDescent="0.35">
      <c r="A5379" s="28">
        <v>52</v>
      </c>
      <c r="B5379" s="28" t="s">
        <v>5314</v>
      </c>
      <c r="C5379" s="28" t="s">
        <v>427</v>
      </c>
      <c r="D5379" s="28">
        <v>5204904</v>
      </c>
      <c r="E5379" s="28" t="s">
        <v>5367</v>
      </c>
    </row>
    <row r="5380" spans="1:5" x14ac:dyDescent="0.35">
      <c r="A5380" s="28">
        <v>52</v>
      </c>
      <c r="B5380" s="28" t="s">
        <v>5314</v>
      </c>
      <c r="C5380" s="28" t="s">
        <v>427</v>
      </c>
      <c r="D5380" s="28">
        <v>5204953</v>
      </c>
      <c r="E5380" s="28" t="s">
        <v>5368</v>
      </c>
    </row>
    <row r="5381" spans="1:5" x14ac:dyDescent="0.35">
      <c r="A5381" s="28">
        <v>52</v>
      </c>
      <c r="B5381" s="28" t="s">
        <v>5314</v>
      </c>
      <c r="C5381" s="28" t="s">
        <v>427</v>
      </c>
      <c r="D5381" s="28">
        <v>5205000</v>
      </c>
      <c r="E5381" s="28" t="s">
        <v>5369</v>
      </c>
    </row>
    <row r="5382" spans="1:5" x14ac:dyDescent="0.35">
      <c r="A5382" s="28">
        <v>52</v>
      </c>
      <c r="B5382" s="28" t="s">
        <v>5314</v>
      </c>
      <c r="C5382" s="28" t="s">
        <v>427</v>
      </c>
      <c r="D5382" s="28">
        <v>5205059</v>
      </c>
      <c r="E5382" s="28" t="s">
        <v>5370</v>
      </c>
    </row>
    <row r="5383" spans="1:5" x14ac:dyDescent="0.35">
      <c r="A5383" s="28">
        <v>52</v>
      </c>
      <c r="B5383" s="28" t="s">
        <v>5314</v>
      </c>
      <c r="C5383" s="28" t="s">
        <v>427</v>
      </c>
      <c r="D5383" s="28">
        <v>5205109</v>
      </c>
      <c r="E5383" s="28" t="s">
        <v>5371</v>
      </c>
    </row>
    <row r="5384" spans="1:5" x14ac:dyDescent="0.35">
      <c r="A5384" s="28">
        <v>52</v>
      </c>
      <c r="B5384" s="28" t="s">
        <v>5314</v>
      </c>
      <c r="C5384" s="28" t="s">
        <v>427</v>
      </c>
      <c r="D5384" s="28">
        <v>5205208</v>
      </c>
      <c r="E5384" s="28" t="s">
        <v>5372</v>
      </c>
    </row>
    <row r="5385" spans="1:5" x14ac:dyDescent="0.35">
      <c r="A5385" s="28">
        <v>52</v>
      </c>
      <c r="B5385" s="28" t="s">
        <v>5314</v>
      </c>
      <c r="C5385" s="28" t="s">
        <v>427</v>
      </c>
      <c r="D5385" s="28">
        <v>5205307</v>
      </c>
      <c r="E5385" s="28" t="s">
        <v>5373</v>
      </c>
    </row>
    <row r="5386" spans="1:5" x14ac:dyDescent="0.35">
      <c r="A5386" s="28">
        <v>52</v>
      </c>
      <c r="B5386" s="28" t="s">
        <v>5314</v>
      </c>
      <c r="C5386" s="28" t="s">
        <v>427</v>
      </c>
      <c r="D5386" s="28">
        <v>5205406</v>
      </c>
      <c r="E5386" s="28" t="s">
        <v>5374</v>
      </c>
    </row>
    <row r="5387" spans="1:5" x14ac:dyDescent="0.35">
      <c r="A5387" s="28">
        <v>52</v>
      </c>
      <c r="B5387" s="28" t="s">
        <v>5314</v>
      </c>
      <c r="C5387" s="28" t="s">
        <v>427</v>
      </c>
      <c r="D5387" s="28">
        <v>5205455</v>
      </c>
      <c r="E5387" s="28" t="s">
        <v>5375</v>
      </c>
    </row>
    <row r="5388" spans="1:5" x14ac:dyDescent="0.35">
      <c r="A5388" s="28">
        <v>52</v>
      </c>
      <c r="B5388" s="28" t="s">
        <v>5314</v>
      </c>
      <c r="C5388" s="28" t="s">
        <v>427</v>
      </c>
      <c r="D5388" s="28">
        <v>5205471</v>
      </c>
      <c r="E5388" s="28" t="s">
        <v>5376</v>
      </c>
    </row>
    <row r="5389" spans="1:5" x14ac:dyDescent="0.35">
      <c r="A5389" s="28">
        <v>52</v>
      </c>
      <c r="B5389" s="28" t="s">
        <v>5314</v>
      </c>
      <c r="C5389" s="28" t="s">
        <v>427</v>
      </c>
      <c r="D5389" s="28">
        <v>5205497</v>
      </c>
      <c r="E5389" s="28" t="s">
        <v>5377</v>
      </c>
    </row>
    <row r="5390" spans="1:5" x14ac:dyDescent="0.35">
      <c r="A5390" s="28">
        <v>52</v>
      </c>
      <c r="B5390" s="28" t="s">
        <v>5314</v>
      </c>
      <c r="C5390" s="28" t="s">
        <v>427</v>
      </c>
      <c r="D5390" s="28">
        <v>5205513</v>
      </c>
      <c r="E5390" s="28" t="s">
        <v>5378</v>
      </c>
    </row>
    <row r="5391" spans="1:5" x14ac:dyDescent="0.35">
      <c r="A5391" s="28">
        <v>52</v>
      </c>
      <c r="B5391" s="28" t="s">
        <v>5314</v>
      </c>
      <c r="C5391" s="28" t="s">
        <v>427</v>
      </c>
      <c r="D5391" s="28">
        <v>5205521</v>
      </c>
      <c r="E5391" s="28" t="s">
        <v>5379</v>
      </c>
    </row>
    <row r="5392" spans="1:5" x14ac:dyDescent="0.35">
      <c r="A5392" s="28">
        <v>52</v>
      </c>
      <c r="B5392" s="28" t="s">
        <v>5314</v>
      </c>
      <c r="C5392" s="28" t="s">
        <v>427</v>
      </c>
      <c r="D5392" s="28">
        <v>5205703</v>
      </c>
      <c r="E5392" s="28" t="s">
        <v>5380</v>
      </c>
    </row>
    <row r="5393" spans="1:5" x14ac:dyDescent="0.35">
      <c r="A5393" s="28">
        <v>52</v>
      </c>
      <c r="B5393" s="28" t="s">
        <v>5314</v>
      </c>
      <c r="C5393" s="28" t="s">
        <v>427</v>
      </c>
      <c r="D5393" s="28">
        <v>5205802</v>
      </c>
      <c r="E5393" s="28" t="s">
        <v>5381</v>
      </c>
    </row>
    <row r="5394" spans="1:5" x14ac:dyDescent="0.35">
      <c r="A5394" s="28">
        <v>52</v>
      </c>
      <c r="B5394" s="28" t="s">
        <v>5314</v>
      </c>
      <c r="C5394" s="28" t="s">
        <v>427</v>
      </c>
      <c r="D5394" s="28">
        <v>5205901</v>
      </c>
      <c r="E5394" s="28" t="s">
        <v>5382</v>
      </c>
    </row>
    <row r="5395" spans="1:5" x14ac:dyDescent="0.35">
      <c r="A5395" s="28">
        <v>52</v>
      </c>
      <c r="B5395" s="28" t="s">
        <v>5314</v>
      </c>
      <c r="C5395" s="28" t="s">
        <v>427</v>
      </c>
      <c r="D5395" s="28">
        <v>5206206</v>
      </c>
      <c r="E5395" s="28" t="s">
        <v>5383</v>
      </c>
    </row>
    <row r="5396" spans="1:5" x14ac:dyDescent="0.35">
      <c r="A5396" s="28">
        <v>52</v>
      </c>
      <c r="B5396" s="28" t="s">
        <v>5314</v>
      </c>
      <c r="C5396" s="28" t="s">
        <v>427</v>
      </c>
      <c r="D5396" s="28">
        <v>5206305</v>
      </c>
      <c r="E5396" s="28" t="s">
        <v>5384</v>
      </c>
    </row>
    <row r="5397" spans="1:5" x14ac:dyDescent="0.35">
      <c r="A5397" s="28">
        <v>52</v>
      </c>
      <c r="B5397" s="28" t="s">
        <v>5314</v>
      </c>
      <c r="C5397" s="28" t="s">
        <v>427</v>
      </c>
      <c r="D5397" s="28">
        <v>5206404</v>
      </c>
      <c r="E5397" s="28" t="s">
        <v>5385</v>
      </c>
    </row>
    <row r="5398" spans="1:5" x14ac:dyDescent="0.35">
      <c r="A5398" s="28">
        <v>52</v>
      </c>
      <c r="B5398" s="28" t="s">
        <v>5314</v>
      </c>
      <c r="C5398" s="28" t="s">
        <v>427</v>
      </c>
      <c r="D5398" s="28">
        <v>5206503</v>
      </c>
      <c r="E5398" s="28" t="s">
        <v>5386</v>
      </c>
    </row>
    <row r="5399" spans="1:5" x14ac:dyDescent="0.35">
      <c r="A5399" s="28">
        <v>52</v>
      </c>
      <c r="B5399" s="28" t="s">
        <v>5314</v>
      </c>
      <c r="C5399" s="28" t="s">
        <v>427</v>
      </c>
      <c r="D5399" s="28">
        <v>5206602</v>
      </c>
      <c r="E5399" s="28" t="s">
        <v>5387</v>
      </c>
    </row>
    <row r="5400" spans="1:5" x14ac:dyDescent="0.35">
      <c r="A5400" s="28">
        <v>52</v>
      </c>
      <c r="B5400" s="28" t="s">
        <v>5314</v>
      </c>
      <c r="C5400" s="28" t="s">
        <v>427</v>
      </c>
      <c r="D5400" s="28">
        <v>5206701</v>
      </c>
      <c r="E5400" s="28" t="s">
        <v>5388</v>
      </c>
    </row>
    <row r="5401" spans="1:5" x14ac:dyDescent="0.35">
      <c r="A5401" s="28">
        <v>52</v>
      </c>
      <c r="B5401" s="28" t="s">
        <v>5314</v>
      </c>
      <c r="C5401" s="28" t="s">
        <v>427</v>
      </c>
      <c r="D5401" s="28">
        <v>5206800</v>
      </c>
      <c r="E5401" s="28" t="s">
        <v>5389</v>
      </c>
    </row>
    <row r="5402" spans="1:5" x14ac:dyDescent="0.35">
      <c r="A5402" s="28">
        <v>52</v>
      </c>
      <c r="B5402" s="28" t="s">
        <v>5314</v>
      </c>
      <c r="C5402" s="28" t="s">
        <v>427</v>
      </c>
      <c r="D5402" s="28">
        <v>5206909</v>
      </c>
      <c r="E5402" s="28" t="s">
        <v>969</v>
      </c>
    </row>
    <row r="5403" spans="1:5" x14ac:dyDescent="0.35">
      <c r="A5403" s="28">
        <v>52</v>
      </c>
      <c r="B5403" s="28" t="s">
        <v>5314</v>
      </c>
      <c r="C5403" s="28" t="s">
        <v>427</v>
      </c>
      <c r="D5403" s="28">
        <v>5207105</v>
      </c>
      <c r="E5403" s="28" t="s">
        <v>5390</v>
      </c>
    </row>
    <row r="5404" spans="1:5" x14ac:dyDescent="0.35">
      <c r="A5404" s="28">
        <v>52</v>
      </c>
      <c r="B5404" s="28" t="s">
        <v>5314</v>
      </c>
      <c r="C5404" s="28" t="s">
        <v>427</v>
      </c>
      <c r="D5404" s="28">
        <v>5207253</v>
      </c>
      <c r="E5404" s="28" t="s">
        <v>5391</v>
      </c>
    </row>
    <row r="5405" spans="1:5" x14ac:dyDescent="0.35">
      <c r="A5405" s="28">
        <v>52</v>
      </c>
      <c r="B5405" s="28" t="s">
        <v>5314</v>
      </c>
      <c r="C5405" s="28" t="s">
        <v>427</v>
      </c>
      <c r="D5405" s="28">
        <v>5207352</v>
      </c>
      <c r="E5405" s="28" t="s">
        <v>5392</v>
      </c>
    </row>
    <row r="5406" spans="1:5" x14ac:dyDescent="0.35">
      <c r="A5406" s="28">
        <v>52</v>
      </c>
      <c r="B5406" s="28" t="s">
        <v>5314</v>
      </c>
      <c r="C5406" s="28" t="s">
        <v>427</v>
      </c>
      <c r="D5406" s="28">
        <v>5207402</v>
      </c>
      <c r="E5406" s="28" t="s">
        <v>5393</v>
      </c>
    </row>
    <row r="5407" spans="1:5" x14ac:dyDescent="0.35">
      <c r="A5407" s="28">
        <v>52</v>
      </c>
      <c r="B5407" s="28" t="s">
        <v>5314</v>
      </c>
      <c r="C5407" s="28" t="s">
        <v>427</v>
      </c>
      <c r="D5407" s="28">
        <v>5207501</v>
      </c>
      <c r="E5407" s="28" t="s">
        <v>3564</v>
      </c>
    </row>
    <row r="5408" spans="1:5" x14ac:dyDescent="0.35">
      <c r="A5408" s="28">
        <v>52</v>
      </c>
      <c r="B5408" s="28" t="s">
        <v>5314</v>
      </c>
      <c r="C5408" s="28" t="s">
        <v>427</v>
      </c>
      <c r="D5408" s="28">
        <v>5207535</v>
      </c>
      <c r="E5408" s="28" t="s">
        <v>5394</v>
      </c>
    </row>
    <row r="5409" spans="1:5" x14ac:dyDescent="0.35">
      <c r="A5409" s="28">
        <v>52</v>
      </c>
      <c r="B5409" s="28" t="s">
        <v>5314</v>
      </c>
      <c r="C5409" s="28" t="s">
        <v>427</v>
      </c>
      <c r="D5409" s="28">
        <v>5207600</v>
      </c>
      <c r="E5409" s="28" t="s">
        <v>5395</v>
      </c>
    </row>
    <row r="5410" spans="1:5" x14ac:dyDescent="0.35">
      <c r="A5410" s="28">
        <v>52</v>
      </c>
      <c r="B5410" s="28" t="s">
        <v>5314</v>
      </c>
      <c r="C5410" s="28" t="s">
        <v>427</v>
      </c>
      <c r="D5410" s="28">
        <v>5207808</v>
      </c>
      <c r="E5410" s="28" t="s">
        <v>5396</v>
      </c>
    </row>
    <row r="5411" spans="1:5" x14ac:dyDescent="0.35">
      <c r="A5411" s="28">
        <v>52</v>
      </c>
      <c r="B5411" s="28" t="s">
        <v>5314</v>
      </c>
      <c r="C5411" s="28" t="s">
        <v>427</v>
      </c>
      <c r="D5411" s="28">
        <v>5207907</v>
      </c>
      <c r="E5411" s="28" t="s">
        <v>5397</v>
      </c>
    </row>
    <row r="5412" spans="1:5" x14ac:dyDescent="0.35">
      <c r="A5412" s="28">
        <v>52</v>
      </c>
      <c r="B5412" s="28" t="s">
        <v>5314</v>
      </c>
      <c r="C5412" s="28" t="s">
        <v>427</v>
      </c>
      <c r="D5412" s="28">
        <v>5208004</v>
      </c>
      <c r="E5412" s="28" t="s">
        <v>5398</v>
      </c>
    </row>
    <row r="5413" spans="1:5" x14ac:dyDescent="0.35">
      <c r="A5413" s="28">
        <v>52</v>
      </c>
      <c r="B5413" s="28" t="s">
        <v>5314</v>
      </c>
      <c r="C5413" s="28" t="s">
        <v>427</v>
      </c>
      <c r="D5413" s="28">
        <v>5208103</v>
      </c>
      <c r="E5413" s="28" t="s">
        <v>2684</v>
      </c>
    </row>
    <row r="5414" spans="1:5" x14ac:dyDescent="0.35">
      <c r="A5414" s="28">
        <v>52</v>
      </c>
      <c r="B5414" s="28" t="s">
        <v>5314</v>
      </c>
      <c r="C5414" s="28" t="s">
        <v>427</v>
      </c>
      <c r="D5414" s="28">
        <v>5208152</v>
      </c>
      <c r="E5414" s="28" t="s">
        <v>5399</v>
      </c>
    </row>
    <row r="5415" spans="1:5" x14ac:dyDescent="0.35">
      <c r="A5415" s="28">
        <v>52</v>
      </c>
      <c r="B5415" s="28" t="s">
        <v>5314</v>
      </c>
      <c r="C5415" s="28" t="s">
        <v>427</v>
      </c>
      <c r="D5415" s="28">
        <v>5208301</v>
      </c>
      <c r="E5415" s="28" t="s">
        <v>5400</v>
      </c>
    </row>
    <row r="5416" spans="1:5" x14ac:dyDescent="0.35">
      <c r="A5416" s="28">
        <v>52</v>
      </c>
      <c r="B5416" s="28" t="s">
        <v>5314</v>
      </c>
      <c r="C5416" s="28" t="s">
        <v>427</v>
      </c>
      <c r="D5416" s="28">
        <v>5208400</v>
      </c>
      <c r="E5416" s="28" t="s">
        <v>5401</v>
      </c>
    </row>
    <row r="5417" spans="1:5" x14ac:dyDescent="0.35">
      <c r="A5417" s="28">
        <v>52</v>
      </c>
      <c r="B5417" s="28" t="s">
        <v>5314</v>
      </c>
      <c r="C5417" s="28" t="s">
        <v>427</v>
      </c>
      <c r="D5417" s="28">
        <v>5208509</v>
      </c>
      <c r="E5417" s="28" t="s">
        <v>5402</v>
      </c>
    </row>
    <row r="5418" spans="1:5" x14ac:dyDescent="0.35">
      <c r="A5418" s="28">
        <v>52</v>
      </c>
      <c r="B5418" s="28" t="s">
        <v>5314</v>
      </c>
      <c r="C5418" s="28" t="s">
        <v>427</v>
      </c>
      <c r="D5418" s="28">
        <v>5208608</v>
      </c>
      <c r="E5418" s="28" t="s">
        <v>5403</v>
      </c>
    </row>
    <row r="5419" spans="1:5" x14ac:dyDescent="0.35">
      <c r="A5419" s="28">
        <v>52</v>
      </c>
      <c r="B5419" s="28" t="s">
        <v>5314</v>
      </c>
      <c r="C5419" s="28" t="s">
        <v>427</v>
      </c>
      <c r="D5419" s="28">
        <v>5208707</v>
      </c>
      <c r="E5419" s="28" t="s">
        <v>5404</v>
      </c>
    </row>
    <row r="5420" spans="1:5" x14ac:dyDescent="0.35">
      <c r="A5420" s="28">
        <v>52</v>
      </c>
      <c r="B5420" s="28" t="s">
        <v>5314</v>
      </c>
      <c r="C5420" s="28" t="s">
        <v>427</v>
      </c>
      <c r="D5420" s="28">
        <v>5208806</v>
      </c>
      <c r="E5420" s="28" t="s">
        <v>5405</v>
      </c>
    </row>
    <row r="5421" spans="1:5" x14ac:dyDescent="0.35">
      <c r="A5421" s="28">
        <v>52</v>
      </c>
      <c r="B5421" s="28" t="s">
        <v>5314</v>
      </c>
      <c r="C5421" s="28" t="s">
        <v>427</v>
      </c>
      <c r="D5421" s="28">
        <v>5208905</v>
      </c>
      <c r="E5421" s="28" t="s">
        <v>427</v>
      </c>
    </row>
    <row r="5422" spans="1:5" x14ac:dyDescent="0.35">
      <c r="A5422" s="28">
        <v>52</v>
      </c>
      <c r="B5422" s="28" t="s">
        <v>5314</v>
      </c>
      <c r="C5422" s="28" t="s">
        <v>427</v>
      </c>
      <c r="D5422" s="28">
        <v>5209101</v>
      </c>
      <c r="E5422" s="28" t="s">
        <v>5406</v>
      </c>
    </row>
    <row r="5423" spans="1:5" x14ac:dyDescent="0.35">
      <c r="A5423" s="28">
        <v>52</v>
      </c>
      <c r="B5423" s="28" t="s">
        <v>5314</v>
      </c>
      <c r="C5423" s="28" t="s">
        <v>427</v>
      </c>
      <c r="D5423" s="28">
        <v>5209150</v>
      </c>
      <c r="E5423" s="28" t="s">
        <v>5407</v>
      </c>
    </row>
    <row r="5424" spans="1:5" x14ac:dyDescent="0.35">
      <c r="A5424" s="28">
        <v>52</v>
      </c>
      <c r="B5424" s="28" t="s">
        <v>5314</v>
      </c>
      <c r="C5424" s="28" t="s">
        <v>427</v>
      </c>
      <c r="D5424" s="28">
        <v>5209200</v>
      </c>
      <c r="E5424" s="28" t="s">
        <v>5408</v>
      </c>
    </row>
    <row r="5425" spans="1:5" x14ac:dyDescent="0.35">
      <c r="A5425" s="28">
        <v>52</v>
      </c>
      <c r="B5425" s="28" t="s">
        <v>5314</v>
      </c>
      <c r="C5425" s="28" t="s">
        <v>427</v>
      </c>
      <c r="D5425" s="28">
        <v>5209291</v>
      </c>
      <c r="E5425" s="28" t="s">
        <v>5409</v>
      </c>
    </row>
    <row r="5426" spans="1:5" x14ac:dyDescent="0.35">
      <c r="A5426" s="28">
        <v>52</v>
      </c>
      <c r="B5426" s="28" t="s">
        <v>5314</v>
      </c>
      <c r="C5426" s="28" t="s">
        <v>427</v>
      </c>
      <c r="D5426" s="28">
        <v>5209408</v>
      </c>
      <c r="E5426" s="28" t="s">
        <v>5410</v>
      </c>
    </row>
    <row r="5427" spans="1:5" x14ac:dyDescent="0.35">
      <c r="A5427" s="28">
        <v>52</v>
      </c>
      <c r="B5427" s="28" t="s">
        <v>5314</v>
      </c>
      <c r="C5427" s="28" t="s">
        <v>427</v>
      </c>
      <c r="D5427" s="28">
        <v>5209457</v>
      </c>
      <c r="E5427" s="28" t="s">
        <v>5411</v>
      </c>
    </row>
    <row r="5428" spans="1:5" x14ac:dyDescent="0.35">
      <c r="A5428" s="28">
        <v>52</v>
      </c>
      <c r="B5428" s="28" t="s">
        <v>5314</v>
      </c>
      <c r="C5428" s="28" t="s">
        <v>427</v>
      </c>
      <c r="D5428" s="28">
        <v>5209606</v>
      </c>
      <c r="E5428" s="28" t="s">
        <v>5412</v>
      </c>
    </row>
    <row r="5429" spans="1:5" x14ac:dyDescent="0.35">
      <c r="A5429" s="28">
        <v>52</v>
      </c>
      <c r="B5429" s="28" t="s">
        <v>5314</v>
      </c>
      <c r="C5429" s="28" t="s">
        <v>427</v>
      </c>
      <c r="D5429" s="28">
        <v>5209705</v>
      </c>
      <c r="E5429" s="28" t="s">
        <v>1195</v>
      </c>
    </row>
    <row r="5430" spans="1:5" x14ac:dyDescent="0.35">
      <c r="A5430" s="28">
        <v>52</v>
      </c>
      <c r="B5430" s="28" t="s">
        <v>5314</v>
      </c>
      <c r="C5430" s="28" t="s">
        <v>427</v>
      </c>
      <c r="D5430" s="28">
        <v>5209804</v>
      </c>
      <c r="E5430" s="28" t="s">
        <v>5413</v>
      </c>
    </row>
    <row r="5431" spans="1:5" x14ac:dyDescent="0.35">
      <c r="A5431" s="28">
        <v>52</v>
      </c>
      <c r="B5431" s="28" t="s">
        <v>5314</v>
      </c>
      <c r="C5431" s="28" t="s">
        <v>427</v>
      </c>
      <c r="D5431" s="28">
        <v>5209903</v>
      </c>
      <c r="E5431" s="28" t="s">
        <v>5414</v>
      </c>
    </row>
    <row r="5432" spans="1:5" x14ac:dyDescent="0.35">
      <c r="A5432" s="28">
        <v>52</v>
      </c>
      <c r="B5432" s="28" t="s">
        <v>5314</v>
      </c>
      <c r="C5432" s="28" t="s">
        <v>427</v>
      </c>
      <c r="D5432" s="28">
        <v>5209937</v>
      </c>
      <c r="E5432" s="28" t="s">
        <v>5415</v>
      </c>
    </row>
    <row r="5433" spans="1:5" x14ac:dyDescent="0.35">
      <c r="A5433" s="28">
        <v>52</v>
      </c>
      <c r="B5433" s="28" t="s">
        <v>5314</v>
      </c>
      <c r="C5433" s="28" t="s">
        <v>427</v>
      </c>
      <c r="D5433" s="28">
        <v>5209952</v>
      </c>
      <c r="E5433" s="28" t="s">
        <v>5416</v>
      </c>
    </row>
    <row r="5434" spans="1:5" x14ac:dyDescent="0.35">
      <c r="A5434" s="28">
        <v>52</v>
      </c>
      <c r="B5434" s="28" t="s">
        <v>5314</v>
      </c>
      <c r="C5434" s="28" t="s">
        <v>427</v>
      </c>
      <c r="D5434" s="28">
        <v>5210000</v>
      </c>
      <c r="E5434" s="28" t="s">
        <v>5417</v>
      </c>
    </row>
    <row r="5435" spans="1:5" x14ac:dyDescent="0.35">
      <c r="A5435" s="28">
        <v>52</v>
      </c>
      <c r="B5435" s="28" t="s">
        <v>5314</v>
      </c>
      <c r="C5435" s="28" t="s">
        <v>427</v>
      </c>
      <c r="D5435" s="28">
        <v>5210109</v>
      </c>
      <c r="E5435" s="28" t="s">
        <v>5418</v>
      </c>
    </row>
    <row r="5436" spans="1:5" x14ac:dyDescent="0.35">
      <c r="A5436" s="28">
        <v>52</v>
      </c>
      <c r="B5436" s="28" t="s">
        <v>5314</v>
      </c>
      <c r="C5436" s="28" t="s">
        <v>427</v>
      </c>
      <c r="D5436" s="28">
        <v>5210158</v>
      </c>
      <c r="E5436" s="28" t="s">
        <v>5419</v>
      </c>
    </row>
    <row r="5437" spans="1:5" x14ac:dyDescent="0.35">
      <c r="A5437" s="28">
        <v>52</v>
      </c>
      <c r="B5437" s="28" t="s">
        <v>5314</v>
      </c>
      <c r="C5437" s="28" t="s">
        <v>427</v>
      </c>
      <c r="D5437" s="28">
        <v>5210208</v>
      </c>
      <c r="E5437" s="28" t="s">
        <v>5420</v>
      </c>
    </row>
    <row r="5438" spans="1:5" x14ac:dyDescent="0.35">
      <c r="A5438" s="28">
        <v>52</v>
      </c>
      <c r="B5438" s="28" t="s">
        <v>5314</v>
      </c>
      <c r="C5438" s="28" t="s">
        <v>427</v>
      </c>
      <c r="D5438" s="28">
        <v>5210307</v>
      </c>
      <c r="E5438" s="28" t="s">
        <v>5421</v>
      </c>
    </row>
    <row r="5439" spans="1:5" x14ac:dyDescent="0.35">
      <c r="A5439" s="28">
        <v>52</v>
      </c>
      <c r="B5439" s="28" t="s">
        <v>5314</v>
      </c>
      <c r="C5439" s="28" t="s">
        <v>427</v>
      </c>
      <c r="D5439" s="28">
        <v>5210406</v>
      </c>
      <c r="E5439" s="28" t="s">
        <v>5422</v>
      </c>
    </row>
    <row r="5440" spans="1:5" x14ac:dyDescent="0.35">
      <c r="A5440" s="28">
        <v>52</v>
      </c>
      <c r="B5440" s="28" t="s">
        <v>5314</v>
      </c>
      <c r="C5440" s="28" t="s">
        <v>427</v>
      </c>
      <c r="D5440" s="28">
        <v>5210562</v>
      </c>
      <c r="E5440" s="28" t="s">
        <v>5423</v>
      </c>
    </row>
    <row r="5441" spans="1:5" x14ac:dyDescent="0.35">
      <c r="A5441" s="28">
        <v>52</v>
      </c>
      <c r="B5441" s="28" t="s">
        <v>5314</v>
      </c>
      <c r="C5441" s="28" t="s">
        <v>427</v>
      </c>
      <c r="D5441" s="28">
        <v>5210604</v>
      </c>
      <c r="E5441" s="28" t="s">
        <v>5424</v>
      </c>
    </row>
    <row r="5442" spans="1:5" x14ac:dyDescent="0.35">
      <c r="A5442" s="28">
        <v>52</v>
      </c>
      <c r="B5442" s="28" t="s">
        <v>5314</v>
      </c>
      <c r="C5442" s="28" t="s">
        <v>427</v>
      </c>
      <c r="D5442" s="28">
        <v>5210802</v>
      </c>
      <c r="E5442" s="28" t="s">
        <v>1358</v>
      </c>
    </row>
    <row r="5443" spans="1:5" x14ac:dyDescent="0.35">
      <c r="A5443" s="28">
        <v>52</v>
      </c>
      <c r="B5443" s="28" t="s">
        <v>5314</v>
      </c>
      <c r="C5443" s="28" t="s">
        <v>427</v>
      </c>
      <c r="D5443" s="28">
        <v>5210901</v>
      </c>
      <c r="E5443" s="28" t="s">
        <v>5425</v>
      </c>
    </row>
    <row r="5444" spans="1:5" x14ac:dyDescent="0.35">
      <c r="A5444" s="28">
        <v>52</v>
      </c>
      <c r="B5444" s="28" t="s">
        <v>5314</v>
      </c>
      <c r="C5444" s="28" t="s">
        <v>427</v>
      </c>
      <c r="D5444" s="28">
        <v>5211008</v>
      </c>
      <c r="E5444" s="28" t="s">
        <v>5426</v>
      </c>
    </row>
    <row r="5445" spans="1:5" x14ac:dyDescent="0.35">
      <c r="A5445" s="28">
        <v>52</v>
      </c>
      <c r="B5445" s="28" t="s">
        <v>5314</v>
      </c>
      <c r="C5445" s="28" t="s">
        <v>427</v>
      </c>
      <c r="D5445" s="28">
        <v>5211206</v>
      </c>
      <c r="E5445" s="28" t="s">
        <v>5427</v>
      </c>
    </row>
    <row r="5446" spans="1:5" x14ac:dyDescent="0.35">
      <c r="A5446" s="28">
        <v>52</v>
      </c>
      <c r="B5446" s="28" t="s">
        <v>5314</v>
      </c>
      <c r="C5446" s="28" t="s">
        <v>427</v>
      </c>
      <c r="D5446" s="28">
        <v>5211305</v>
      </c>
      <c r="E5446" s="28" t="s">
        <v>5428</v>
      </c>
    </row>
    <row r="5447" spans="1:5" x14ac:dyDescent="0.35">
      <c r="A5447" s="28">
        <v>52</v>
      </c>
      <c r="B5447" s="28" t="s">
        <v>5314</v>
      </c>
      <c r="C5447" s="28" t="s">
        <v>427</v>
      </c>
      <c r="D5447" s="28">
        <v>5211404</v>
      </c>
      <c r="E5447" s="28" t="s">
        <v>5429</v>
      </c>
    </row>
    <row r="5448" spans="1:5" x14ac:dyDescent="0.35">
      <c r="A5448" s="28">
        <v>52</v>
      </c>
      <c r="B5448" s="28" t="s">
        <v>5314</v>
      </c>
      <c r="C5448" s="28" t="s">
        <v>427</v>
      </c>
      <c r="D5448" s="28">
        <v>5211503</v>
      </c>
      <c r="E5448" s="28" t="s">
        <v>5430</v>
      </c>
    </row>
    <row r="5449" spans="1:5" x14ac:dyDescent="0.35">
      <c r="A5449" s="28">
        <v>52</v>
      </c>
      <c r="B5449" s="28" t="s">
        <v>5314</v>
      </c>
      <c r="C5449" s="28" t="s">
        <v>427</v>
      </c>
      <c r="D5449" s="28">
        <v>5211602</v>
      </c>
      <c r="E5449" s="28" t="s">
        <v>5431</v>
      </c>
    </row>
    <row r="5450" spans="1:5" x14ac:dyDescent="0.35">
      <c r="A5450" s="28">
        <v>52</v>
      </c>
      <c r="B5450" s="28" t="s">
        <v>5314</v>
      </c>
      <c r="C5450" s="28" t="s">
        <v>427</v>
      </c>
      <c r="D5450" s="28">
        <v>5211701</v>
      </c>
      <c r="E5450" s="28" t="s">
        <v>5432</v>
      </c>
    </row>
    <row r="5451" spans="1:5" x14ac:dyDescent="0.35">
      <c r="A5451" s="28">
        <v>52</v>
      </c>
      <c r="B5451" s="28" t="s">
        <v>5314</v>
      </c>
      <c r="C5451" s="28" t="s">
        <v>427</v>
      </c>
      <c r="D5451" s="28">
        <v>5211800</v>
      </c>
      <c r="E5451" s="28" t="s">
        <v>5433</v>
      </c>
    </row>
    <row r="5452" spans="1:5" x14ac:dyDescent="0.35">
      <c r="A5452" s="28">
        <v>52</v>
      </c>
      <c r="B5452" s="28" t="s">
        <v>5314</v>
      </c>
      <c r="C5452" s="28" t="s">
        <v>427</v>
      </c>
      <c r="D5452" s="28">
        <v>5211909</v>
      </c>
      <c r="E5452" s="28" t="s">
        <v>5434</v>
      </c>
    </row>
    <row r="5453" spans="1:5" x14ac:dyDescent="0.35">
      <c r="A5453" s="28">
        <v>52</v>
      </c>
      <c r="B5453" s="28" t="s">
        <v>5314</v>
      </c>
      <c r="C5453" s="28" t="s">
        <v>427</v>
      </c>
      <c r="D5453" s="28">
        <v>5212006</v>
      </c>
      <c r="E5453" s="28" t="s">
        <v>5435</v>
      </c>
    </row>
    <row r="5454" spans="1:5" x14ac:dyDescent="0.35">
      <c r="A5454" s="28">
        <v>52</v>
      </c>
      <c r="B5454" s="28" t="s">
        <v>5314</v>
      </c>
      <c r="C5454" s="28" t="s">
        <v>427</v>
      </c>
      <c r="D5454" s="28">
        <v>5212055</v>
      </c>
      <c r="E5454" s="28" t="s">
        <v>5436</v>
      </c>
    </row>
    <row r="5455" spans="1:5" x14ac:dyDescent="0.35">
      <c r="A5455" s="28">
        <v>52</v>
      </c>
      <c r="B5455" s="28" t="s">
        <v>5314</v>
      </c>
      <c r="C5455" s="28" t="s">
        <v>427</v>
      </c>
      <c r="D5455" s="28">
        <v>5212105</v>
      </c>
      <c r="E5455" s="28" t="s">
        <v>5437</v>
      </c>
    </row>
    <row r="5456" spans="1:5" x14ac:dyDescent="0.35">
      <c r="A5456" s="28">
        <v>52</v>
      </c>
      <c r="B5456" s="28" t="s">
        <v>5314</v>
      </c>
      <c r="C5456" s="28" t="s">
        <v>427</v>
      </c>
      <c r="D5456" s="28">
        <v>5212204</v>
      </c>
      <c r="E5456" s="28" t="s">
        <v>2215</v>
      </c>
    </row>
    <row r="5457" spans="1:5" x14ac:dyDescent="0.35">
      <c r="A5457" s="28">
        <v>52</v>
      </c>
      <c r="B5457" s="28" t="s">
        <v>5314</v>
      </c>
      <c r="C5457" s="28" t="s">
        <v>427</v>
      </c>
      <c r="D5457" s="28">
        <v>5212253</v>
      </c>
      <c r="E5457" s="28" t="s">
        <v>2821</v>
      </c>
    </row>
    <row r="5458" spans="1:5" x14ac:dyDescent="0.35">
      <c r="A5458" s="28">
        <v>52</v>
      </c>
      <c r="B5458" s="28" t="s">
        <v>5314</v>
      </c>
      <c r="C5458" s="28" t="s">
        <v>427</v>
      </c>
      <c r="D5458" s="28">
        <v>5212303</v>
      </c>
      <c r="E5458" s="28" t="s">
        <v>5438</v>
      </c>
    </row>
    <row r="5459" spans="1:5" x14ac:dyDescent="0.35">
      <c r="A5459" s="28">
        <v>52</v>
      </c>
      <c r="B5459" s="28" t="s">
        <v>5314</v>
      </c>
      <c r="C5459" s="28" t="s">
        <v>427</v>
      </c>
      <c r="D5459" s="28">
        <v>5212501</v>
      </c>
      <c r="E5459" s="28" t="s">
        <v>5439</v>
      </c>
    </row>
    <row r="5460" spans="1:5" x14ac:dyDescent="0.35">
      <c r="A5460" s="28">
        <v>52</v>
      </c>
      <c r="B5460" s="28" t="s">
        <v>5314</v>
      </c>
      <c r="C5460" s="28" t="s">
        <v>427</v>
      </c>
      <c r="D5460" s="28">
        <v>5212600</v>
      </c>
      <c r="E5460" s="28" t="s">
        <v>5440</v>
      </c>
    </row>
    <row r="5461" spans="1:5" x14ac:dyDescent="0.35">
      <c r="A5461" s="28">
        <v>52</v>
      </c>
      <c r="B5461" s="28" t="s">
        <v>5314</v>
      </c>
      <c r="C5461" s="28" t="s">
        <v>427</v>
      </c>
      <c r="D5461" s="28">
        <v>5212709</v>
      </c>
      <c r="E5461" s="28" t="s">
        <v>5441</v>
      </c>
    </row>
    <row r="5462" spans="1:5" x14ac:dyDescent="0.35">
      <c r="A5462" s="28">
        <v>52</v>
      </c>
      <c r="B5462" s="28" t="s">
        <v>5314</v>
      </c>
      <c r="C5462" s="28" t="s">
        <v>427</v>
      </c>
      <c r="D5462" s="28">
        <v>5212808</v>
      </c>
      <c r="E5462" s="28" t="s">
        <v>5442</v>
      </c>
    </row>
    <row r="5463" spans="1:5" x14ac:dyDescent="0.35">
      <c r="A5463" s="28">
        <v>52</v>
      </c>
      <c r="B5463" s="28" t="s">
        <v>5314</v>
      </c>
      <c r="C5463" s="28" t="s">
        <v>427</v>
      </c>
      <c r="D5463" s="28">
        <v>5212907</v>
      </c>
      <c r="E5463" s="28" t="s">
        <v>5443</v>
      </c>
    </row>
    <row r="5464" spans="1:5" x14ac:dyDescent="0.35">
      <c r="A5464" s="28">
        <v>52</v>
      </c>
      <c r="B5464" s="28" t="s">
        <v>5314</v>
      </c>
      <c r="C5464" s="28" t="s">
        <v>427</v>
      </c>
      <c r="D5464" s="28">
        <v>5212956</v>
      </c>
      <c r="E5464" s="28" t="s">
        <v>5444</v>
      </c>
    </row>
    <row r="5465" spans="1:5" x14ac:dyDescent="0.35">
      <c r="A5465" s="28">
        <v>52</v>
      </c>
      <c r="B5465" s="28" t="s">
        <v>5314</v>
      </c>
      <c r="C5465" s="28" t="s">
        <v>427</v>
      </c>
      <c r="D5465" s="28">
        <v>5213004</v>
      </c>
      <c r="E5465" s="28" t="s">
        <v>5445</v>
      </c>
    </row>
    <row r="5466" spans="1:5" x14ac:dyDescent="0.35">
      <c r="A5466" s="28">
        <v>52</v>
      </c>
      <c r="B5466" s="28" t="s">
        <v>5314</v>
      </c>
      <c r="C5466" s="28" t="s">
        <v>427</v>
      </c>
      <c r="D5466" s="28">
        <v>5213053</v>
      </c>
      <c r="E5466" s="28" t="s">
        <v>5446</v>
      </c>
    </row>
    <row r="5467" spans="1:5" x14ac:dyDescent="0.35">
      <c r="A5467" s="28">
        <v>52</v>
      </c>
      <c r="B5467" s="28" t="s">
        <v>5314</v>
      </c>
      <c r="C5467" s="28" t="s">
        <v>427</v>
      </c>
      <c r="D5467" s="28">
        <v>5213087</v>
      </c>
      <c r="E5467" s="28" t="s">
        <v>5447</v>
      </c>
    </row>
    <row r="5468" spans="1:5" x14ac:dyDescent="0.35">
      <c r="A5468" s="28">
        <v>52</v>
      </c>
      <c r="B5468" s="28" t="s">
        <v>5314</v>
      </c>
      <c r="C5468" s="28" t="s">
        <v>427</v>
      </c>
      <c r="D5468" s="28">
        <v>5213103</v>
      </c>
      <c r="E5468" s="28" t="s">
        <v>5448</v>
      </c>
    </row>
    <row r="5469" spans="1:5" x14ac:dyDescent="0.35">
      <c r="A5469" s="28">
        <v>52</v>
      </c>
      <c r="B5469" s="28" t="s">
        <v>5314</v>
      </c>
      <c r="C5469" s="28" t="s">
        <v>427</v>
      </c>
      <c r="D5469" s="28">
        <v>5213400</v>
      </c>
      <c r="E5469" s="28" t="s">
        <v>5449</v>
      </c>
    </row>
    <row r="5470" spans="1:5" x14ac:dyDescent="0.35">
      <c r="A5470" s="28">
        <v>52</v>
      </c>
      <c r="B5470" s="28" t="s">
        <v>5314</v>
      </c>
      <c r="C5470" s="28" t="s">
        <v>427</v>
      </c>
      <c r="D5470" s="28">
        <v>5213509</v>
      </c>
      <c r="E5470" s="28" t="s">
        <v>5450</v>
      </c>
    </row>
    <row r="5471" spans="1:5" x14ac:dyDescent="0.35">
      <c r="A5471" s="28">
        <v>52</v>
      </c>
      <c r="B5471" s="28" t="s">
        <v>5314</v>
      </c>
      <c r="C5471" s="28" t="s">
        <v>427</v>
      </c>
      <c r="D5471" s="28">
        <v>5213707</v>
      </c>
      <c r="E5471" s="28" t="s">
        <v>5451</v>
      </c>
    </row>
    <row r="5472" spans="1:5" x14ac:dyDescent="0.35">
      <c r="A5472" s="28">
        <v>52</v>
      </c>
      <c r="B5472" s="28" t="s">
        <v>5314</v>
      </c>
      <c r="C5472" s="28" t="s">
        <v>427</v>
      </c>
      <c r="D5472" s="28">
        <v>5213756</v>
      </c>
      <c r="E5472" s="28" t="s">
        <v>5452</v>
      </c>
    </row>
    <row r="5473" spans="1:5" x14ac:dyDescent="0.35">
      <c r="A5473" s="28">
        <v>52</v>
      </c>
      <c r="B5473" s="28" t="s">
        <v>5314</v>
      </c>
      <c r="C5473" s="28" t="s">
        <v>427</v>
      </c>
      <c r="D5473" s="28">
        <v>5213772</v>
      </c>
      <c r="E5473" s="28" t="s">
        <v>5453</v>
      </c>
    </row>
    <row r="5474" spans="1:5" x14ac:dyDescent="0.35">
      <c r="A5474" s="28">
        <v>52</v>
      </c>
      <c r="B5474" s="28" t="s">
        <v>5314</v>
      </c>
      <c r="C5474" s="28" t="s">
        <v>427</v>
      </c>
      <c r="D5474" s="28">
        <v>5213806</v>
      </c>
      <c r="E5474" s="28" t="s">
        <v>1242</v>
      </c>
    </row>
    <row r="5475" spans="1:5" x14ac:dyDescent="0.35">
      <c r="A5475" s="28">
        <v>52</v>
      </c>
      <c r="B5475" s="28" t="s">
        <v>5314</v>
      </c>
      <c r="C5475" s="28" t="s">
        <v>427</v>
      </c>
      <c r="D5475" s="28">
        <v>5213855</v>
      </c>
      <c r="E5475" s="28" t="s">
        <v>5454</v>
      </c>
    </row>
    <row r="5476" spans="1:5" x14ac:dyDescent="0.35">
      <c r="A5476" s="28">
        <v>52</v>
      </c>
      <c r="B5476" s="28" t="s">
        <v>5314</v>
      </c>
      <c r="C5476" s="28" t="s">
        <v>427</v>
      </c>
      <c r="D5476" s="28">
        <v>5213905</v>
      </c>
      <c r="E5476" s="28" t="s">
        <v>5455</v>
      </c>
    </row>
    <row r="5477" spans="1:5" x14ac:dyDescent="0.35">
      <c r="A5477" s="28">
        <v>52</v>
      </c>
      <c r="B5477" s="28" t="s">
        <v>5314</v>
      </c>
      <c r="C5477" s="28" t="s">
        <v>427</v>
      </c>
      <c r="D5477" s="28">
        <v>5214002</v>
      </c>
      <c r="E5477" s="28" t="s">
        <v>5456</v>
      </c>
    </row>
    <row r="5478" spans="1:5" x14ac:dyDescent="0.35">
      <c r="A5478" s="28">
        <v>52</v>
      </c>
      <c r="B5478" s="28" t="s">
        <v>5314</v>
      </c>
      <c r="C5478" s="28" t="s">
        <v>427</v>
      </c>
      <c r="D5478" s="28">
        <v>5214051</v>
      </c>
      <c r="E5478" s="28" t="s">
        <v>2261</v>
      </c>
    </row>
    <row r="5479" spans="1:5" x14ac:dyDescent="0.35">
      <c r="A5479" s="28">
        <v>52</v>
      </c>
      <c r="B5479" s="28" t="s">
        <v>5314</v>
      </c>
      <c r="C5479" s="28" t="s">
        <v>427</v>
      </c>
      <c r="D5479" s="28">
        <v>5214101</v>
      </c>
      <c r="E5479" s="28" t="s">
        <v>5457</v>
      </c>
    </row>
    <row r="5480" spans="1:5" x14ac:dyDescent="0.35">
      <c r="A5480" s="28">
        <v>52</v>
      </c>
      <c r="B5480" s="28" t="s">
        <v>5314</v>
      </c>
      <c r="C5480" s="28" t="s">
        <v>427</v>
      </c>
      <c r="D5480" s="28">
        <v>5214408</v>
      </c>
      <c r="E5480" s="28" t="s">
        <v>5458</v>
      </c>
    </row>
    <row r="5481" spans="1:5" x14ac:dyDescent="0.35">
      <c r="A5481" s="28">
        <v>52</v>
      </c>
      <c r="B5481" s="28" t="s">
        <v>5314</v>
      </c>
      <c r="C5481" s="28" t="s">
        <v>427</v>
      </c>
      <c r="D5481" s="28">
        <v>5214507</v>
      </c>
      <c r="E5481" s="28" t="s">
        <v>5459</v>
      </c>
    </row>
    <row r="5482" spans="1:5" x14ac:dyDescent="0.35">
      <c r="A5482" s="28">
        <v>52</v>
      </c>
      <c r="B5482" s="28" t="s">
        <v>5314</v>
      </c>
      <c r="C5482" s="28" t="s">
        <v>427</v>
      </c>
      <c r="D5482" s="28">
        <v>5214606</v>
      </c>
      <c r="E5482" s="28" t="s">
        <v>5460</v>
      </c>
    </row>
    <row r="5483" spans="1:5" x14ac:dyDescent="0.35">
      <c r="A5483" s="28">
        <v>52</v>
      </c>
      <c r="B5483" s="28" t="s">
        <v>5314</v>
      </c>
      <c r="C5483" s="28" t="s">
        <v>427</v>
      </c>
      <c r="D5483" s="28">
        <v>5214705</v>
      </c>
      <c r="E5483" s="28" t="s">
        <v>5461</v>
      </c>
    </row>
    <row r="5484" spans="1:5" x14ac:dyDescent="0.35">
      <c r="A5484" s="28">
        <v>52</v>
      </c>
      <c r="B5484" s="28" t="s">
        <v>5314</v>
      </c>
      <c r="C5484" s="28" t="s">
        <v>427</v>
      </c>
      <c r="D5484" s="28">
        <v>5214804</v>
      </c>
      <c r="E5484" s="28" t="s">
        <v>4225</v>
      </c>
    </row>
    <row r="5485" spans="1:5" x14ac:dyDescent="0.35">
      <c r="A5485" s="28">
        <v>52</v>
      </c>
      <c r="B5485" s="28" t="s">
        <v>5314</v>
      </c>
      <c r="C5485" s="28" t="s">
        <v>427</v>
      </c>
      <c r="D5485" s="28">
        <v>5214838</v>
      </c>
      <c r="E5485" s="28" t="s">
        <v>5462</v>
      </c>
    </row>
    <row r="5486" spans="1:5" x14ac:dyDescent="0.35">
      <c r="A5486" s="28">
        <v>52</v>
      </c>
      <c r="B5486" s="28" t="s">
        <v>5314</v>
      </c>
      <c r="C5486" s="28" t="s">
        <v>427</v>
      </c>
      <c r="D5486" s="28">
        <v>5214861</v>
      </c>
      <c r="E5486" s="28" t="s">
        <v>5463</v>
      </c>
    </row>
    <row r="5487" spans="1:5" x14ac:dyDescent="0.35">
      <c r="A5487" s="28">
        <v>52</v>
      </c>
      <c r="B5487" s="28" t="s">
        <v>5314</v>
      </c>
      <c r="C5487" s="28" t="s">
        <v>427</v>
      </c>
      <c r="D5487" s="28">
        <v>5214879</v>
      </c>
      <c r="E5487" s="28" t="s">
        <v>5464</v>
      </c>
    </row>
    <row r="5488" spans="1:5" x14ac:dyDescent="0.35">
      <c r="A5488" s="28">
        <v>52</v>
      </c>
      <c r="B5488" s="28" t="s">
        <v>5314</v>
      </c>
      <c r="C5488" s="28" t="s">
        <v>427</v>
      </c>
      <c r="D5488" s="28">
        <v>5214903</v>
      </c>
      <c r="E5488" s="28" t="s">
        <v>5465</v>
      </c>
    </row>
    <row r="5489" spans="1:5" x14ac:dyDescent="0.35">
      <c r="A5489" s="28">
        <v>52</v>
      </c>
      <c r="B5489" s="28" t="s">
        <v>5314</v>
      </c>
      <c r="C5489" s="28" t="s">
        <v>427</v>
      </c>
      <c r="D5489" s="28">
        <v>5215009</v>
      </c>
      <c r="E5489" s="28" t="s">
        <v>4536</v>
      </c>
    </row>
    <row r="5490" spans="1:5" x14ac:dyDescent="0.35">
      <c r="A5490" s="28">
        <v>52</v>
      </c>
      <c r="B5490" s="28" t="s">
        <v>5314</v>
      </c>
      <c r="C5490" s="28" t="s">
        <v>427</v>
      </c>
      <c r="D5490" s="28">
        <v>5215207</v>
      </c>
      <c r="E5490" s="28" t="s">
        <v>5466</v>
      </c>
    </row>
    <row r="5491" spans="1:5" x14ac:dyDescent="0.35">
      <c r="A5491" s="28">
        <v>52</v>
      </c>
      <c r="B5491" s="28" t="s">
        <v>5314</v>
      </c>
      <c r="C5491" s="28" t="s">
        <v>427</v>
      </c>
      <c r="D5491" s="28">
        <v>5215231</v>
      </c>
      <c r="E5491" s="28" t="s">
        <v>5467</v>
      </c>
    </row>
    <row r="5492" spans="1:5" x14ac:dyDescent="0.35">
      <c r="A5492" s="28">
        <v>52</v>
      </c>
      <c r="B5492" s="28" t="s">
        <v>5314</v>
      </c>
      <c r="C5492" s="28" t="s">
        <v>427</v>
      </c>
      <c r="D5492" s="28">
        <v>5215256</v>
      </c>
      <c r="E5492" s="28" t="s">
        <v>5468</v>
      </c>
    </row>
    <row r="5493" spans="1:5" x14ac:dyDescent="0.35">
      <c r="A5493" s="28">
        <v>52</v>
      </c>
      <c r="B5493" s="28" t="s">
        <v>5314</v>
      </c>
      <c r="C5493" s="28" t="s">
        <v>427</v>
      </c>
      <c r="D5493" s="28">
        <v>5215306</v>
      </c>
      <c r="E5493" s="28" t="s">
        <v>5469</v>
      </c>
    </row>
    <row r="5494" spans="1:5" x14ac:dyDescent="0.35">
      <c r="A5494" s="28">
        <v>52</v>
      </c>
      <c r="B5494" s="28" t="s">
        <v>5314</v>
      </c>
      <c r="C5494" s="28" t="s">
        <v>427</v>
      </c>
      <c r="D5494" s="28">
        <v>5215405</v>
      </c>
      <c r="E5494" s="28" t="s">
        <v>5470</v>
      </c>
    </row>
    <row r="5495" spans="1:5" x14ac:dyDescent="0.35">
      <c r="A5495" s="28">
        <v>52</v>
      </c>
      <c r="B5495" s="28" t="s">
        <v>5314</v>
      </c>
      <c r="C5495" s="28" t="s">
        <v>427</v>
      </c>
      <c r="D5495" s="28">
        <v>5215504</v>
      </c>
      <c r="E5495" s="28" t="s">
        <v>5471</v>
      </c>
    </row>
    <row r="5496" spans="1:5" x14ac:dyDescent="0.35">
      <c r="A5496" s="28">
        <v>52</v>
      </c>
      <c r="B5496" s="28" t="s">
        <v>5314</v>
      </c>
      <c r="C5496" s="28" t="s">
        <v>427</v>
      </c>
      <c r="D5496" s="28">
        <v>5215603</v>
      </c>
      <c r="E5496" s="28" t="s">
        <v>5472</v>
      </c>
    </row>
    <row r="5497" spans="1:5" x14ac:dyDescent="0.35">
      <c r="A5497" s="28">
        <v>52</v>
      </c>
      <c r="B5497" s="28" t="s">
        <v>5314</v>
      </c>
      <c r="C5497" s="28" t="s">
        <v>427</v>
      </c>
      <c r="D5497" s="28">
        <v>5215652</v>
      </c>
      <c r="E5497" s="28" t="s">
        <v>5473</v>
      </c>
    </row>
    <row r="5498" spans="1:5" x14ac:dyDescent="0.35">
      <c r="A5498" s="28">
        <v>52</v>
      </c>
      <c r="B5498" s="28" t="s">
        <v>5314</v>
      </c>
      <c r="C5498" s="28" t="s">
        <v>427</v>
      </c>
      <c r="D5498" s="28">
        <v>5215702</v>
      </c>
      <c r="E5498" s="28" t="s">
        <v>5474</v>
      </c>
    </row>
    <row r="5499" spans="1:5" x14ac:dyDescent="0.35">
      <c r="A5499" s="28">
        <v>52</v>
      </c>
      <c r="B5499" s="28" t="s">
        <v>5314</v>
      </c>
      <c r="C5499" s="28" t="s">
        <v>427</v>
      </c>
      <c r="D5499" s="28">
        <v>5215801</v>
      </c>
      <c r="E5499" s="28" t="s">
        <v>5475</v>
      </c>
    </row>
    <row r="5500" spans="1:5" x14ac:dyDescent="0.35">
      <c r="A5500" s="28">
        <v>52</v>
      </c>
      <c r="B5500" s="28" t="s">
        <v>5314</v>
      </c>
      <c r="C5500" s="28" t="s">
        <v>427</v>
      </c>
      <c r="D5500" s="28">
        <v>5215900</v>
      </c>
      <c r="E5500" s="28" t="s">
        <v>5476</v>
      </c>
    </row>
    <row r="5501" spans="1:5" x14ac:dyDescent="0.35">
      <c r="A5501" s="28">
        <v>52</v>
      </c>
      <c r="B5501" s="28" t="s">
        <v>5314</v>
      </c>
      <c r="C5501" s="28" t="s">
        <v>427</v>
      </c>
      <c r="D5501" s="28">
        <v>5216007</v>
      </c>
      <c r="E5501" s="28" t="s">
        <v>5477</v>
      </c>
    </row>
    <row r="5502" spans="1:5" x14ac:dyDescent="0.35">
      <c r="A5502" s="28">
        <v>52</v>
      </c>
      <c r="B5502" s="28" t="s">
        <v>5314</v>
      </c>
      <c r="C5502" s="28" t="s">
        <v>427</v>
      </c>
      <c r="D5502" s="28">
        <v>5216304</v>
      </c>
      <c r="E5502" s="28" t="s">
        <v>5478</v>
      </c>
    </row>
    <row r="5503" spans="1:5" x14ac:dyDescent="0.35">
      <c r="A5503" s="28">
        <v>52</v>
      </c>
      <c r="B5503" s="28" t="s">
        <v>5314</v>
      </c>
      <c r="C5503" s="28" t="s">
        <v>427</v>
      </c>
      <c r="D5503" s="28">
        <v>5216403</v>
      </c>
      <c r="E5503" s="28" t="s">
        <v>5479</v>
      </c>
    </row>
    <row r="5504" spans="1:5" x14ac:dyDescent="0.35">
      <c r="A5504" s="28">
        <v>52</v>
      </c>
      <c r="B5504" s="28" t="s">
        <v>5314</v>
      </c>
      <c r="C5504" s="28" t="s">
        <v>427</v>
      </c>
      <c r="D5504" s="28">
        <v>5216452</v>
      </c>
      <c r="E5504" s="28" t="s">
        <v>5480</v>
      </c>
    </row>
    <row r="5505" spans="1:5" x14ac:dyDescent="0.35">
      <c r="A5505" s="28">
        <v>52</v>
      </c>
      <c r="B5505" s="28" t="s">
        <v>5314</v>
      </c>
      <c r="C5505" s="28" t="s">
        <v>427</v>
      </c>
      <c r="D5505" s="28">
        <v>5216809</v>
      </c>
      <c r="E5505" s="28" t="s">
        <v>5481</v>
      </c>
    </row>
    <row r="5506" spans="1:5" x14ac:dyDescent="0.35">
      <c r="A5506" s="28">
        <v>52</v>
      </c>
      <c r="B5506" s="28" t="s">
        <v>5314</v>
      </c>
      <c r="C5506" s="28" t="s">
        <v>427</v>
      </c>
      <c r="D5506" s="28">
        <v>5216908</v>
      </c>
      <c r="E5506" s="28" t="s">
        <v>5482</v>
      </c>
    </row>
    <row r="5507" spans="1:5" x14ac:dyDescent="0.35">
      <c r="A5507" s="28">
        <v>52</v>
      </c>
      <c r="B5507" s="28" t="s">
        <v>5314</v>
      </c>
      <c r="C5507" s="28" t="s">
        <v>427</v>
      </c>
      <c r="D5507" s="28">
        <v>5217104</v>
      </c>
      <c r="E5507" s="28" t="s">
        <v>5483</v>
      </c>
    </row>
    <row r="5508" spans="1:5" x14ac:dyDescent="0.35">
      <c r="A5508" s="28">
        <v>52</v>
      </c>
      <c r="B5508" s="28" t="s">
        <v>5314</v>
      </c>
      <c r="C5508" s="28" t="s">
        <v>427</v>
      </c>
      <c r="D5508" s="28">
        <v>5217203</v>
      </c>
      <c r="E5508" s="28" t="s">
        <v>1908</v>
      </c>
    </row>
    <row r="5509" spans="1:5" x14ac:dyDescent="0.35">
      <c r="A5509" s="28">
        <v>52</v>
      </c>
      <c r="B5509" s="28" t="s">
        <v>5314</v>
      </c>
      <c r="C5509" s="28" t="s">
        <v>427</v>
      </c>
      <c r="D5509" s="28">
        <v>5217302</v>
      </c>
      <c r="E5509" s="28" t="s">
        <v>5484</v>
      </c>
    </row>
    <row r="5510" spans="1:5" x14ac:dyDescent="0.35">
      <c r="A5510" s="28">
        <v>52</v>
      </c>
      <c r="B5510" s="28" t="s">
        <v>5314</v>
      </c>
      <c r="C5510" s="28" t="s">
        <v>427</v>
      </c>
      <c r="D5510" s="28">
        <v>5217401</v>
      </c>
      <c r="E5510" s="28" t="s">
        <v>5485</v>
      </c>
    </row>
    <row r="5511" spans="1:5" x14ac:dyDescent="0.35">
      <c r="A5511" s="28">
        <v>52</v>
      </c>
      <c r="B5511" s="28" t="s">
        <v>5314</v>
      </c>
      <c r="C5511" s="28" t="s">
        <v>427</v>
      </c>
      <c r="D5511" s="28">
        <v>5217609</v>
      </c>
      <c r="E5511" s="28" t="s">
        <v>5486</v>
      </c>
    </row>
    <row r="5512" spans="1:5" x14ac:dyDescent="0.35">
      <c r="A5512" s="28">
        <v>52</v>
      </c>
      <c r="B5512" s="28" t="s">
        <v>5314</v>
      </c>
      <c r="C5512" s="28" t="s">
        <v>427</v>
      </c>
      <c r="D5512" s="28">
        <v>5217708</v>
      </c>
      <c r="E5512" s="28" t="s">
        <v>5487</v>
      </c>
    </row>
    <row r="5513" spans="1:5" x14ac:dyDescent="0.35">
      <c r="A5513" s="28">
        <v>52</v>
      </c>
      <c r="B5513" s="28" t="s">
        <v>5314</v>
      </c>
      <c r="C5513" s="28" t="s">
        <v>427</v>
      </c>
      <c r="D5513" s="28">
        <v>5218003</v>
      </c>
      <c r="E5513" s="28" t="s">
        <v>5488</v>
      </c>
    </row>
    <row r="5514" spans="1:5" x14ac:dyDescent="0.35">
      <c r="A5514" s="28">
        <v>52</v>
      </c>
      <c r="B5514" s="28" t="s">
        <v>5314</v>
      </c>
      <c r="C5514" s="28" t="s">
        <v>427</v>
      </c>
      <c r="D5514" s="28">
        <v>5218052</v>
      </c>
      <c r="E5514" s="28" t="s">
        <v>5489</v>
      </c>
    </row>
    <row r="5515" spans="1:5" x14ac:dyDescent="0.35">
      <c r="A5515" s="28">
        <v>52</v>
      </c>
      <c r="B5515" s="28" t="s">
        <v>5314</v>
      </c>
      <c r="C5515" s="28" t="s">
        <v>427</v>
      </c>
      <c r="D5515" s="28">
        <v>5218102</v>
      </c>
      <c r="E5515" s="28" t="s">
        <v>5490</v>
      </c>
    </row>
    <row r="5516" spans="1:5" x14ac:dyDescent="0.35">
      <c r="A5516" s="28">
        <v>52</v>
      </c>
      <c r="B5516" s="28" t="s">
        <v>5314</v>
      </c>
      <c r="C5516" s="28" t="s">
        <v>427</v>
      </c>
      <c r="D5516" s="28">
        <v>5218300</v>
      </c>
      <c r="E5516" s="28" t="s">
        <v>5491</v>
      </c>
    </row>
    <row r="5517" spans="1:5" x14ac:dyDescent="0.35">
      <c r="A5517" s="28">
        <v>52</v>
      </c>
      <c r="B5517" s="28" t="s">
        <v>5314</v>
      </c>
      <c r="C5517" s="28" t="s">
        <v>427</v>
      </c>
      <c r="D5517" s="28">
        <v>5218391</v>
      </c>
      <c r="E5517" s="28" t="s">
        <v>5492</v>
      </c>
    </row>
    <row r="5518" spans="1:5" x14ac:dyDescent="0.35">
      <c r="A5518" s="28">
        <v>52</v>
      </c>
      <c r="B5518" s="28" t="s">
        <v>5314</v>
      </c>
      <c r="C5518" s="28" t="s">
        <v>427</v>
      </c>
      <c r="D5518" s="28">
        <v>5218508</v>
      </c>
      <c r="E5518" s="28" t="s">
        <v>5493</v>
      </c>
    </row>
    <row r="5519" spans="1:5" x14ac:dyDescent="0.35">
      <c r="A5519" s="28">
        <v>52</v>
      </c>
      <c r="B5519" s="28" t="s">
        <v>5314</v>
      </c>
      <c r="C5519" s="28" t="s">
        <v>427</v>
      </c>
      <c r="D5519" s="28">
        <v>5218607</v>
      </c>
      <c r="E5519" s="28" t="s">
        <v>5494</v>
      </c>
    </row>
    <row r="5520" spans="1:5" x14ac:dyDescent="0.35">
      <c r="A5520" s="28">
        <v>52</v>
      </c>
      <c r="B5520" s="28" t="s">
        <v>5314</v>
      </c>
      <c r="C5520" s="28" t="s">
        <v>427</v>
      </c>
      <c r="D5520" s="28">
        <v>5218706</v>
      </c>
      <c r="E5520" s="28" t="s">
        <v>5495</v>
      </c>
    </row>
    <row r="5521" spans="1:5" x14ac:dyDescent="0.35">
      <c r="A5521" s="28">
        <v>52</v>
      </c>
      <c r="B5521" s="28" t="s">
        <v>5314</v>
      </c>
      <c r="C5521" s="28" t="s">
        <v>427</v>
      </c>
      <c r="D5521" s="28">
        <v>5218789</v>
      </c>
      <c r="E5521" s="28" t="s">
        <v>5496</v>
      </c>
    </row>
    <row r="5522" spans="1:5" x14ac:dyDescent="0.35">
      <c r="A5522" s="28">
        <v>52</v>
      </c>
      <c r="B5522" s="28" t="s">
        <v>5314</v>
      </c>
      <c r="C5522" s="28" t="s">
        <v>427</v>
      </c>
      <c r="D5522" s="28">
        <v>5218805</v>
      </c>
      <c r="E5522" s="28" t="s">
        <v>5497</v>
      </c>
    </row>
    <row r="5523" spans="1:5" x14ac:dyDescent="0.35">
      <c r="A5523" s="28">
        <v>52</v>
      </c>
      <c r="B5523" s="28" t="s">
        <v>5314</v>
      </c>
      <c r="C5523" s="28" t="s">
        <v>427</v>
      </c>
      <c r="D5523" s="28">
        <v>5218904</v>
      </c>
      <c r="E5523" s="28" t="s">
        <v>5498</v>
      </c>
    </row>
    <row r="5524" spans="1:5" x14ac:dyDescent="0.35">
      <c r="A5524" s="28">
        <v>52</v>
      </c>
      <c r="B5524" s="28" t="s">
        <v>5314</v>
      </c>
      <c r="C5524" s="28" t="s">
        <v>427</v>
      </c>
      <c r="D5524" s="28">
        <v>5219001</v>
      </c>
      <c r="E5524" s="28" t="s">
        <v>5499</v>
      </c>
    </row>
    <row r="5525" spans="1:5" x14ac:dyDescent="0.35">
      <c r="A5525" s="28">
        <v>52</v>
      </c>
      <c r="B5525" s="28" t="s">
        <v>5314</v>
      </c>
      <c r="C5525" s="28" t="s">
        <v>427</v>
      </c>
      <c r="D5525" s="28">
        <v>5219100</v>
      </c>
      <c r="E5525" s="28" t="s">
        <v>5500</v>
      </c>
    </row>
    <row r="5526" spans="1:5" x14ac:dyDescent="0.35">
      <c r="A5526" s="28">
        <v>52</v>
      </c>
      <c r="B5526" s="28" t="s">
        <v>5314</v>
      </c>
      <c r="C5526" s="28" t="s">
        <v>427</v>
      </c>
      <c r="D5526" s="28">
        <v>5219209</v>
      </c>
      <c r="E5526" s="28" t="s">
        <v>5501</v>
      </c>
    </row>
    <row r="5527" spans="1:5" x14ac:dyDescent="0.35">
      <c r="A5527" s="28">
        <v>52</v>
      </c>
      <c r="B5527" s="28" t="s">
        <v>5314</v>
      </c>
      <c r="C5527" s="28" t="s">
        <v>427</v>
      </c>
      <c r="D5527" s="28">
        <v>5219258</v>
      </c>
      <c r="E5527" s="28" t="s">
        <v>5502</v>
      </c>
    </row>
    <row r="5528" spans="1:5" x14ac:dyDescent="0.35">
      <c r="A5528" s="28">
        <v>52</v>
      </c>
      <c r="B5528" s="28" t="s">
        <v>5314</v>
      </c>
      <c r="C5528" s="28" t="s">
        <v>427</v>
      </c>
      <c r="D5528" s="28">
        <v>5219308</v>
      </c>
      <c r="E5528" s="28" t="s">
        <v>5503</v>
      </c>
    </row>
    <row r="5529" spans="1:5" x14ac:dyDescent="0.35">
      <c r="A5529" s="28">
        <v>52</v>
      </c>
      <c r="B5529" s="28" t="s">
        <v>5314</v>
      </c>
      <c r="C5529" s="28" t="s">
        <v>427</v>
      </c>
      <c r="D5529" s="28">
        <v>5219357</v>
      </c>
      <c r="E5529" s="28" t="s">
        <v>3905</v>
      </c>
    </row>
    <row r="5530" spans="1:5" x14ac:dyDescent="0.35">
      <c r="A5530" s="28">
        <v>52</v>
      </c>
      <c r="B5530" s="28" t="s">
        <v>5314</v>
      </c>
      <c r="C5530" s="28" t="s">
        <v>427</v>
      </c>
      <c r="D5530" s="28">
        <v>5219407</v>
      </c>
      <c r="E5530" s="28" t="s">
        <v>5504</v>
      </c>
    </row>
    <row r="5531" spans="1:5" x14ac:dyDescent="0.35">
      <c r="A5531" s="28">
        <v>52</v>
      </c>
      <c r="B5531" s="28" t="s">
        <v>5314</v>
      </c>
      <c r="C5531" s="28" t="s">
        <v>427</v>
      </c>
      <c r="D5531" s="28">
        <v>5219456</v>
      </c>
      <c r="E5531" s="28" t="s">
        <v>5505</v>
      </c>
    </row>
    <row r="5532" spans="1:5" x14ac:dyDescent="0.35">
      <c r="A5532" s="28">
        <v>52</v>
      </c>
      <c r="B5532" s="28" t="s">
        <v>5314</v>
      </c>
      <c r="C5532" s="28" t="s">
        <v>427</v>
      </c>
      <c r="D5532" s="28">
        <v>5219506</v>
      </c>
      <c r="E5532" s="28" t="s">
        <v>5506</v>
      </c>
    </row>
    <row r="5533" spans="1:5" x14ac:dyDescent="0.35">
      <c r="A5533" s="28">
        <v>52</v>
      </c>
      <c r="B5533" s="28" t="s">
        <v>5314</v>
      </c>
      <c r="C5533" s="28" t="s">
        <v>427</v>
      </c>
      <c r="D5533" s="28">
        <v>5219605</v>
      </c>
      <c r="E5533" s="28" t="s">
        <v>5507</v>
      </c>
    </row>
    <row r="5534" spans="1:5" x14ac:dyDescent="0.35">
      <c r="A5534" s="28">
        <v>52</v>
      </c>
      <c r="B5534" s="28" t="s">
        <v>5314</v>
      </c>
      <c r="C5534" s="28" t="s">
        <v>427</v>
      </c>
      <c r="D5534" s="28">
        <v>5219704</v>
      </c>
      <c r="E5534" s="28" t="s">
        <v>5508</v>
      </c>
    </row>
    <row r="5535" spans="1:5" x14ac:dyDescent="0.35">
      <c r="A5535" s="28">
        <v>52</v>
      </c>
      <c r="B5535" s="28" t="s">
        <v>5314</v>
      </c>
      <c r="C5535" s="28" t="s">
        <v>427</v>
      </c>
      <c r="D5535" s="28">
        <v>5219712</v>
      </c>
      <c r="E5535" s="28" t="s">
        <v>5509</v>
      </c>
    </row>
    <row r="5536" spans="1:5" x14ac:dyDescent="0.35">
      <c r="A5536" s="28">
        <v>52</v>
      </c>
      <c r="B5536" s="28" t="s">
        <v>5314</v>
      </c>
      <c r="C5536" s="28" t="s">
        <v>427</v>
      </c>
      <c r="D5536" s="28">
        <v>5219738</v>
      </c>
      <c r="E5536" s="28" t="s">
        <v>5510</v>
      </c>
    </row>
    <row r="5537" spans="1:5" x14ac:dyDescent="0.35">
      <c r="A5537" s="28">
        <v>52</v>
      </c>
      <c r="B5537" s="28" t="s">
        <v>5314</v>
      </c>
      <c r="C5537" s="28" t="s">
        <v>427</v>
      </c>
      <c r="D5537" s="28">
        <v>5219753</v>
      </c>
      <c r="E5537" s="28" t="s">
        <v>5511</v>
      </c>
    </row>
    <row r="5538" spans="1:5" x14ac:dyDescent="0.35">
      <c r="A5538" s="28">
        <v>52</v>
      </c>
      <c r="B5538" s="28" t="s">
        <v>5314</v>
      </c>
      <c r="C5538" s="28" t="s">
        <v>427</v>
      </c>
      <c r="D5538" s="28">
        <v>5219803</v>
      </c>
      <c r="E5538" s="28" t="s">
        <v>1628</v>
      </c>
    </row>
    <row r="5539" spans="1:5" x14ac:dyDescent="0.35">
      <c r="A5539" s="28">
        <v>52</v>
      </c>
      <c r="B5539" s="28" t="s">
        <v>5314</v>
      </c>
      <c r="C5539" s="28" t="s">
        <v>427</v>
      </c>
      <c r="D5539" s="28">
        <v>5219902</v>
      </c>
      <c r="E5539" s="28" t="s">
        <v>5512</v>
      </c>
    </row>
    <row r="5540" spans="1:5" x14ac:dyDescent="0.35">
      <c r="A5540" s="28">
        <v>52</v>
      </c>
      <c r="B5540" s="28" t="s">
        <v>5314</v>
      </c>
      <c r="C5540" s="28" t="s">
        <v>427</v>
      </c>
      <c r="D5540" s="28">
        <v>5220009</v>
      </c>
      <c r="E5540" s="28" t="s">
        <v>5513</v>
      </c>
    </row>
    <row r="5541" spans="1:5" x14ac:dyDescent="0.35">
      <c r="A5541" s="28">
        <v>52</v>
      </c>
      <c r="B5541" s="28" t="s">
        <v>5314</v>
      </c>
      <c r="C5541" s="28" t="s">
        <v>427</v>
      </c>
      <c r="D5541" s="28">
        <v>5220058</v>
      </c>
      <c r="E5541" s="28" t="s">
        <v>5514</v>
      </c>
    </row>
    <row r="5542" spans="1:5" x14ac:dyDescent="0.35">
      <c r="A5542" s="28">
        <v>52</v>
      </c>
      <c r="B5542" s="28" t="s">
        <v>5314</v>
      </c>
      <c r="C5542" s="28" t="s">
        <v>427</v>
      </c>
      <c r="D5542" s="28">
        <v>5220108</v>
      </c>
      <c r="E5542" s="28" t="s">
        <v>5515</v>
      </c>
    </row>
    <row r="5543" spans="1:5" x14ac:dyDescent="0.35">
      <c r="A5543" s="28">
        <v>52</v>
      </c>
      <c r="B5543" s="28" t="s">
        <v>5314</v>
      </c>
      <c r="C5543" s="28" t="s">
        <v>427</v>
      </c>
      <c r="D5543" s="28">
        <v>5220157</v>
      </c>
      <c r="E5543" s="28" t="s">
        <v>5516</v>
      </c>
    </row>
    <row r="5544" spans="1:5" x14ac:dyDescent="0.35">
      <c r="A5544" s="28">
        <v>52</v>
      </c>
      <c r="B5544" s="28" t="s">
        <v>5314</v>
      </c>
      <c r="C5544" s="28" t="s">
        <v>427</v>
      </c>
      <c r="D5544" s="28">
        <v>5220207</v>
      </c>
      <c r="E5544" s="28" t="s">
        <v>5517</v>
      </c>
    </row>
    <row r="5545" spans="1:5" x14ac:dyDescent="0.35">
      <c r="A5545" s="28">
        <v>52</v>
      </c>
      <c r="B5545" s="28" t="s">
        <v>5314</v>
      </c>
      <c r="C5545" s="28" t="s">
        <v>427</v>
      </c>
      <c r="D5545" s="28">
        <v>5220264</v>
      </c>
      <c r="E5545" s="28" t="s">
        <v>5518</v>
      </c>
    </row>
    <row r="5546" spans="1:5" x14ac:dyDescent="0.35">
      <c r="A5546" s="28">
        <v>52</v>
      </c>
      <c r="B5546" s="28" t="s">
        <v>5314</v>
      </c>
      <c r="C5546" s="28" t="s">
        <v>427</v>
      </c>
      <c r="D5546" s="28">
        <v>5220280</v>
      </c>
      <c r="E5546" s="28" t="s">
        <v>5519</v>
      </c>
    </row>
    <row r="5547" spans="1:5" x14ac:dyDescent="0.35">
      <c r="A5547" s="28">
        <v>52</v>
      </c>
      <c r="B5547" s="28" t="s">
        <v>5314</v>
      </c>
      <c r="C5547" s="28" t="s">
        <v>427</v>
      </c>
      <c r="D5547" s="28">
        <v>5220405</v>
      </c>
      <c r="E5547" s="28" t="s">
        <v>3945</v>
      </c>
    </row>
    <row r="5548" spans="1:5" x14ac:dyDescent="0.35">
      <c r="A5548" s="28">
        <v>52</v>
      </c>
      <c r="B5548" s="28" t="s">
        <v>5314</v>
      </c>
      <c r="C5548" s="28" t="s">
        <v>427</v>
      </c>
      <c r="D5548" s="28">
        <v>5220454</v>
      </c>
      <c r="E5548" s="28" t="s">
        <v>5520</v>
      </c>
    </row>
    <row r="5549" spans="1:5" x14ac:dyDescent="0.35">
      <c r="A5549" s="28">
        <v>52</v>
      </c>
      <c r="B5549" s="28" t="s">
        <v>5314</v>
      </c>
      <c r="C5549" s="28" t="s">
        <v>427</v>
      </c>
      <c r="D5549" s="28">
        <v>5220504</v>
      </c>
      <c r="E5549" s="28" t="s">
        <v>5521</v>
      </c>
    </row>
    <row r="5550" spans="1:5" x14ac:dyDescent="0.35">
      <c r="A5550" s="28">
        <v>52</v>
      </c>
      <c r="B5550" s="28" t="s">
        <v>5314</v>
      </c>
      <c r="C5550" s="28" t="s">
        <v>427</v>
      </c>
      <c r="D5550" s="28">
        <v>5220603</v>
      </c>
      <c r="E5550" s="28" t="s">
        <v>5522</v>
      </c>
    </row>
    <row r="5551" spans="1:5" x14ac:dyDescent="0.35">
      <c r="A5551" s="28">
        <v>52</v>
      </c>
      <c r="B5551" s="28" t="s">
        <v>5314</v>
      </c>
      <c r="C5551" s="28" t="s">
        <v>427</v>
      </c>
      <c r="D5551" s="28">
        <v>5220686</v>
      </c>
      <c r="E5551" s="28" t="s">
        <v>5523</v>
      </c>
    </row>
    <row r="5552" spans="1:5" x14ac:dyDescent="0.35">
      <c r="A5552" s="28">
        <v>52</v>
      </c>
      <c r="B5552" s="28" t="s">
        <v>5314</v>
      </c>
      <c r="C5552" s="28" t="s">
        <v>427</v>
      </c>
      <c r="D5552" s="28">
        <v>5220702</v>
      </c>
      <c r="E5552" s="28" t="s">
        <v>5524</v>
      </c>
    </row>
    <row r="5553" spans="1:5" x14ac:dyDescent="0.35">
      <c r="A5553" s="28">
        <v>52</v>
      </c>
      <c r="B5553" s="28" t="s">
        <v>5314</v>
      </c>
      <c r="C5553" s="28" t="s">
        <v>427</v>
      </c>
      <c r="D5553" s="28">
        <v>5221007</v>
      </c>
      <c r="E5553" s="28" t="s">
        <v>5525</v>
      </c>
    </row>
    <row r="5554" spans="1:5" x14ac:dyDescent="0.35">
      <c r="A5554" s="28">
        <v>52</v>
      </c>
      <c r="B5554" s="28" t="s">
        <v>5314</v>
      </c>
      <c r="C5554" s="28" t="s">
        <v>427</v>
      </c>
      <c r="D5554" s="28">
        <v>5221080</v>
      </c>
      <c r="E5554" s="28" t="s">
        <v>5526</v>
      </c>
    </row>
    <row r="5555" spans="1:5" x14ac:dyDescent="0.35">
      <c r="A5555" s="28">
        <v>52</v>
      </c>
      <c r="B5555" s="28" t="s">
        <v>5314</v>
      </c>
      <c r="C5555" s="28" t="s">
        <v>427</v>
      </c>
      <c r="D5555" s="28">
        <v>5221197</v>
      </c>
      <c r="E5555" s="28" t="s">
        <v>5527</v>
      </c>
    </row>
    <row r="5556" spans="1:5" x14ac:dyDescent="0.35">
      <c r="A5556" s="28">
        <v>52</v>
      </c>
      <c r="B5556" s="28" t="s">
        <v>5314</v>
      </c>
      <c r="C5556" s="28" t="s">
        <v>427</v>
      </c>
      <c r="D5556" s="28">
        <v>5221304</v>
      </c>
      <c r="E5556" s="28" t="s">
        <v>5528</v>
      </c>
    </row>
    <row r="5557" spans="1:5" x14ac:dyDescent="0.35">
      <c r="A5557" s="28">
        <v>52</v>
      </c>
      <c r="B5557" s="28" t="s">
        <v>5314</v>
      </c>
      <c r="C5557" s="28" t="s">
        <v>427</v>
      </c>
      <c r="D5557" s="28">
        <v>5221403</v>
      </c>
      <c r="E5557" s="28" t="s">
        <v>1829</v>
      </c>
    </row>
    <row r="5558" spans="1:5" x14ac:dyDescent="0.35">
      <c r="A5558" s="28">
        <v>52</v>
      </c>
      <c r="B5558" s="28" t="s">
        <v>5314</v>
      </c>
      <c r="C5558" s="28" t="s">
        <v>427</v>
      </c>
      <c r="D5558" s="28">
        <v>5221452</v>
      </c>
      <c r="E5558" s="28" t="s">
        <v>5529</v>
      </c>
    </row>
    <row r="5559" spans="1:5" x14ac:dyDescent="0.35">
      <c r="A5559" s="28">
        <v>52</v>
      </c>
      <c r="B5559" s="28" t="s">
        <v>5314</v>
      </c>
      <c r="C5559" s="28" t="s">
        <v>427</v>
      </c>
      <c r="D5559" s="28">
        <v>5221502</v>
      </c>
      <c r="E5559" s="28" t="s">
        <v>5530</v>
      </c>
    </row>
    <row r="5560" spans="1:5" x14ac:dyDescent="0.35">
      <c r="A5560" s="28">
        <v>52</v>
      </c>
      <c r="B5560" s="28" t="s">
        <v>5314</v>
      </c>
      <c r="C5560" s="28" t="s">
        <v>427</v>
      </c>
      <c r="D5560" s="28">
        <v>5221551</v>
      </c>
      <c r="E5560" s="28" t="s">
        <v>5531</v>
      </c>
    </row>
    <row r="5561" spans="1:5" x14ac:dyDescent="0.35">
      <c r="A5561" s="28">
        <v>52</v>
      </c>
      <c r="B5561" s="28" t="s">
        <v>5314</v>
      </c>
      <c r="C5561" s="28" t="s">
        <v>427</v>
      </c>
      <c r="D5561" s="28">
        <v>5221577</v>
      </c>
      <c r="E5561" s="28" t="s">
        <v>5532</v>
      </c>
    </row>
    <row r="5562" spans="1:5" x14ac:dyDescent="0.35">
      <c r="A5562" s="28">
        <v>52</v>
      </c>
      <c r="B5562" s="28" t="s">
        <v>5314</v>
      </c>
      <c r="C5562" s="28" t="s">
        <v>427</v>
      </c>
      <c r="D5562" s="28">
        <v>5221601</v>
      </c>
      <c r="E5562" s="28" t="s">
        <v>5533</v>
      </c>
    </row>
    <row r="5563" spans="1:5" x14ac:dyDescent="0.35">
      <c r="A5563" s="28">
        <v>52</v>
      </c>
      <c r="B5563" s="28" t="s">
        <v>5314</v>
      </c>
      <c r="C5563" s="28" t="s">
        <v>427</v>
      </c>
      <c r="D5563" s="28">
        <v>5221700</v>
      </c>
      <c r="E5563" s="28" t="s">
        <v>5534</v>
      </c>
    </row>
    <row r="5564" spans="1:5" x14ac:dyDescent="0.35">
      <c r="A5564" s="28">
        <v>52</v>
      </c>
      <c r="B5564" s="28" t="s">
        <v>5314</v>
      </c>
      <c r="C5564" s="28" t="s">
        <v>427</v>
      </c>
      <c r="D5564" s="28">
        <v>5221809</v>
      </c>
      <c r="E5564" s="28" t="s">
        <v>5535</v>
      </c>
    </row>
    <row r="5565" spans="1:5" x14ac:dyDescent="0.35">
      <c r="A5565" s="28">
        <v>52</v>
      </c>
      <c r="B5565" s="28" t="s">
        <v>5314</v>
      </c>
      <c r="C5565" s="28" t="s">
        <v>427</v>
      </c>
      <c r="D5565" s="28">
        <v>5221858</v>
      </c>
      <c r="E5565" s="28" t="s">
        <v>5536</v>
      </c>
    </row>
    <row r="5566" spans="1:5" x14ac:dyDescent="0.35">
      <c r="A5566" s="28">
        <v>52</v>
      </c>
      <c r="B5566" s="28" t="s">
        <v>5314</v>
      </c>
      <c r="C5566" s="28" t="s">
        <v>427</v>
      </c>
      <c r="D5566" s="28">
        <v>5221908</v>
      </c>
      <c r="E5566" s="28" t="s">
        <v>5537</v>
      </c>
    </row>
    <row r="5567" spans="1:5" x14ac:dyDescent="0.35">
      <c r="A5567" s="28">
        <v>52</v>
      </c>
      <c r="B5567" s="28" t="s">
        <v>5314</v>
      </c>
      <c r="C5567" s="28" t="s">
        <v>427</v>
      </c>
      <c r="D5567" s="28">
        <v>5222005</v>
      </c>
      <c r="E5567" s="28" t="s">
        <v>5538</v>
      </c>
    </row>
    <row r="5568" spans="1:5" x14ac:dyDescent="0.35">
      <c r="A5568" s="28">
        <v>52</v>
      </c>
      <c r="B5568" s="28" t="s">
        <v>5314</v>
      </c>
      <c r="C5568" s="28" t="s">
        <v>427</v>
      </c>
      <c r="D5568" s="28">
        <v>5222054</v>
      </c>
      <c r="E5568" s="28" t="s">
        <v>5539</v>
      </c>
    </row>
    <row r="5569" spans="1:5" x14ac:dyDescent="0.35">
      <c r="A5569" s="28">
        <v>52</v>
      </c>
      <c r="B5569" s="28" t="s">
        <v>5314</v>
      </c>
      <c r="C5569" s="28" t="s">
        <v>427</v>
      </c>
      <c r="D5569" s="28">
        <v>5222203</v>
      </c>
      <c r="E5569" s="28" t="s">
        <v>5540</v>
      </c>
    </row>
    <row r="5570" spans="1:5" x14ac:dyDescent="0.35">
      <c r="A5570" s="28">
        <v>52</v>
      </c>
      <c r="B5570" s="28" t="s">
        <v>5314</v>
      </c>
      <c r="C5570" s="28" t="s">
        <v>427</v>
      </c>
      <c r="D5570" s="28">
        <v>5222302</v>
      </c>
      <c r="E5570" s="28" t="s">
        <v>5541</v>
      </c>
    </row>
    <row r="5571" spans="1:5" x14ac:dyDescent="0.35">
      <c r="A5571" s="28">
        <v>53</v>
      </c>
      <c r="B5571" s="28" t="s">
        <v>5542</v>
      </c>
      <c r="C5571" s="28" t="s">
        <v>445</v>
      </c>
      <c r="D5571" s="28">
        <v>5300108</v>
      </c>
      <c r="E5571" s="28" t="s">
        <v>5543</v>
      </c>
    </row>
  </sheetData>
  <autoFilter ref="A1:E5571" xr:uid="{00000000-0009-0000-0000-000005000000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theme="8" tint="-0.249977111117893"/>
  </sheetPr>
  <dimension ref="A1:GT237"/>
  <sheetViews>
    <sheetView zoomScale="60" zoomScaleNormal="60" workbookViewId="0">
      <pane ySplit="11" topLeftCell="A12" activePane="bottomLeft" state="frozen"/>
      <selection activeCell="C1" sqref="C1"/>
      <selection pane="bottomLeft" activeCell="F3" sqref="F3:M3"/>
    </sheetView>
  </sheetViews>
  <sheetFormatPr defaultColWidth="9.08984375" defaultRowHeight="14.5" x14ac:dyDescent="0.35"/>
  <cols>
    <col min="1" max="1" width="17.1796875" style="62" customWidth="1"/>
    <col min="2" max="2" width="17.81640625" style="30" customWidth="1"/>
    <col min="3" max="3" width="9.08984375" style="111" customWidth="1"/>
    <col min="4" max="4" width="43.26953125" style="111" customWidth="1"/>
    <col min="5" max="5" width="9.81640625" style="190" customWidth="1"/>
    <col min="6" max="6" width="15.36328125" style="141" bestFit="1" customWidth="1"/>
    <col min="7" max="7" width="31.36328125" style="111" customWidth="1"/>
    <col min="8" max="8" width="28.6328125" style="26" customWidth="1"/>
    <col min="9" max="9" width="16.08984375" style="111" customWidth="1"/>
    <col min="10" max="10" width="19.08984375" style="111" bestFit="1" customWidth="1"/>
    <col min="11" max="11" width="15" style="111" bestFit="1" customWidth="1"/>
    <col min="12" max="12" width="20.54296875" style="111" bestFit="1" customWidth="1"/>
    <col min="13" max="13" width="33.08984375" style="111" bestFit="1" customWidth="1"/>
    <col min="14" max="14" width="37.36328125" style="25" bestFit="1" customWidth="1"/>
    <col min="15" max="15" width="31.08984375" style="25" bestFit="1" customWidth="1"/>
    <col min="16" max="16" width="36.54296875" style="25" bestFit="1" customWidth="1"/>
    <col min="17" max="17" width="30" style="25" bestFit="1" customWidth="1"/>
    <col min="18" max="18" width="27.36328125" style="25" bestFit="1" customWidth="1"/>
    <col min="19" max="19" width="22.6328125" style="25" bestFit="1" customWidth="1"/>
    <col min="20" max="20" width="14.453125" style="145" customWidth="1"/>
    <col min="21" max="21" width="20.90625" style="111" customWidth="1"/>
    <col min="22" max="22" width="39.26953125" style="111" customWidth="1"/>
    <col min="23" max="23" width="27.6328125" style="111" customWidth="1"/>
    <col min="24" max="24" width="9.08984375" style="111" customWidth="1"/>
    <col min="25" max="16384" width="9.08984375" style="111"/>
  </cols>
  <sheetData>
    <row r="1" spans="1:202" s="262" customFormat="1" ht="104.25" customHeight="1" x14ac:dyDescent="0.35">
      <c r="A1" s="62" t="s">
        <v>0</v>
      </c>
      <c r="B1" s="30"/>
      <c r="C1" s="294" t="s">
        <v>1</v>
      </c>
      <c r="D1" s="295"/>
      <c r="E1" s="296"/>
      <c r="F1" s="297"/>
      <c r="G1" s="298"/>
      <c r="H1" s="299"/>
      <c r="I1" s="300"/>
      <c r="J1" s="301"/>
      <c r="K1" s="301"/>
      <c r="L1" s="301"/>
      <c r="M1" s="298"/>
      <c r="N1" s="302"/>
      <c r="O1" s="303"/>
      <c r="P1" s="303"/>
      <c r="Q1" s="303"/>
      <c r="R1" s="303"/>
      <c r="S1" s="304"/>
      <c r="T1" s="300"/>
      <c r="U1" s="305"/>
      <c r="V1" s="305"/>
      <c r="W1" s="306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</row>
    <row r="2" spans="1:202" ht="18.5" x14ac:dyDescent="0.35">
      <c r="C2" s="200" t="s">
        <v>2</v>
      </c>
      <c r="D2" s="201"/>
      <c r="E2" s="202"/>
      <c r="F2" s="313"/>
      <c r="G2" s="314"/>
      <c r="H2" s="315"/>
      <c r="I2" s="316"/>
      <c r="J2" s="313"/>
      <c r="K2" s="313"/>
      <c r="L2" s="313"/>
      <c r="M2" s="314"/>
      <c r="N2" s="315"/>
      <c r="O2" s="315"/>
      <c r="P2" s="315"/>
      <c r="Q2" s="315"/>
      <c r="R2" s="315"/>
      <c r="S2" s="315"/>
      <c r="T2" s="316"/>
      <c r="U2" s="313"/>
      <c r="V2" s="313"/>
      <c r="W2" s="314"/>
    </row>
    <row r="3" spans="1:202" x14ac:dyDescent="0.35">
      <c r="C3" s="307" t="s">
        <v>3</v>
      </c>
      <c r="D3" s="308"/>
      <c r="E3" s="309"/>
      <c r="F3" s="276" t="s">
        <v>6393</v>
      </c>
      <c r="G3" s="277"/>
      <c r="H3" s="278"/>
      <c r="I3" s="276"/>
      <c r="J3" s="279"/>
      <c r="K3" s="279"/>
      <c r="L3" s="279"/>
      <c r="M3" s="277"/>
      <c r="N3" s="45"/>
      <c r="P3" s="45"/>
      <c r="Q3" s="45"/>
      <c r="R3" s="45"/>
      <c r="T3" s="263"/>
      <c r="U3" s="262"/>
      <c r="V3" s="262"/>
      <c r="W3" s="264"/>
    </row>
    <row r="4" spans="1:202" x14ac:dyDescent="0.35">
      <c r="C4" s="289" t="s">
        <v>4</v>
      </c>
      <c r="D4" s="290"/>
      <c r="E4" s="291"/>
      <c r="F4" s="310"/>
      <c r="G4" s="311"/>
      <c r="H4" s="287"/>
      <c r="I4" s="310"/>
      <c r="J4" s="312"/>
      <c r="K4" s="312"/>
      <c r="L4" s="312"/>
      <c r="M4" s="311"/>
      <c r="N4" s="46"/>
      <c r="Q4" s="46"/>
      <c r="R4" s="46"/>
      <c r="T4" s="263"/>
      <c r="U4" s="262"/>
      <c r="V4" s="262"/>
      <c r="W4" s="264"/>
    </row>
    <row r="5" spans="1:202" x14ac:dyDescent="0.35">
      <c r="C5" s="289" t="s">
        <v>5</v>
      </c>
      <c r="D5" s="290"/>
      <c r="E5" s="291"/>
      <c r="F5" s="280">
        <f>VLOOKUP(F3,Unidades!A$1:D$1048562,4,0)</f>
        <v>0</v>
      </c>
      <c r="G5" s="281"/>
      <c r="H5" s="282"/>
      <c r="I5" s="283"/>
      <c r="J5" s="284"/>
      <c r="K5" s="284"/>
      <c r="L5" s="284"/>
      <c r="M5" s="281"/>
      <c r="O5" s="47" t="s">
        <v>5548</v>
      </c>
      <c r="P5" s="49" t="str">
        <f>Cálculos!J14</f>
        <v/>
      </c>
      <c r="T5" s="263"/>
      <c r="U5" s="112" t="s">
        <v>5548</v>
      </c>
      <c r="V5" s="113" t="str">
        <f>Cálculos!J14</f>
        <v/>
      </c>
      <c r="W5" s="264"/>
    </row>
    <row r="6" spans="1:202" ht="22.5" customHeight="1" x14ac:dyDescent="0.35">
      <c r="C6" s="289" t="s">
        <v>6</v>
      </c>
      <c r="D6" s="290"/>
      <c r="E6" s="291"/>
      <c r="F6" s="280">
        <f>VLOOKUP(F3,Unidades!A$1:E$1048562,5,0)</f>
        <v>0</v>
      </c>
      <c r="G6" s="281"/>
      <c r="H6" s="282"/>
      <c r="I6" s="283"/>
      <c r="J6" s="284"/>
      <c r="K6" s="284"/>
      <c r="L6" s="284"/>
      <c r="M6" s="281"/>
      <c r="O6" s="47" t="s">
        <v>157</v>
      </c>
      <c r="P6" s="50">
        <f>IF(SUM(E221:E236)&gt;100%,100%,SUM(E221:E236))</f>
        <v>0</v>
      </c>
      <c r="T6" s="263"/>
      <c r="U6" s="112" t="s">
        <v>157</v>
      </c>
      <c r="V6" s="271">
        <f>IF(SUM(E221:E236)&gt;100%,100%,SUM(E221:E236))</f>
        <v>0</v>
      </c>
      <c r="W6" s="264"/>
    </row>
    <row r="7" spans="1:202" ht="29" x14ac:dyDescent="0.35">
      <c r="C7" s="289" t="s">
        <v>7</v>
      </c>
      <c r="D7" s="290"/>
      <c r="E7" s="291"/>
      <c r="F7" s="283" t="s">
        <v>8</v>
      </c>
      <c r="G7" s="281"/>
      <c r="H7" s="282"/>
      <c r="I7" s="283"/>
      <c r="J7" s="284"/>
      <c r="K7" s="284"/>
      <c r="L7" s="284"/>
      <c r="M7" s="281"/>
      <c r="O7" s="48" t="s">
        <v>158</v>
      </c>
      <c r="P7" s="51" t="str">
        <f>IF(F3="SELECIONE A UNIDADE", "Sem unidade Selecionada",IF(I221=0%,"Inexistente",IF(AND(I221&gt;30%,I221&lt;50%),"Básico",IF(I221&lt;30%,"Inicial",IF(AND(I221&gt;50%,I221&lt;75%),"Intermediário",IF(AND(I221&gt;75%,I221&lt;85%,M217=100%),"Prata",IF(AND(I221&gt;85%,I221&lt;95%,M217=100%),"Ouro",IF(AND(I221&gt;95%,M217=100%),"Diamante","Elevado"))))))))</f>
        <v>Inexistente</v>
      </c>
      <c r="T7" s="263"/>
      <c r="U7" s="115" t="s">
        <v>158</v>
      </c>
      <c r="V7" s="116" t="str">
        <f>IF(F3="SELECIONE A UNIDADE", "Sem unidade Selecionada",IF(I221=0%,"Inexistente",IF(AND(I221&gt;30%,I221&lt;50%),"Básico",IF(I221&lt;30%,"Inicial",IF(AND(I221&gt;50%,I221&lt;75%),"Intermediário",IF(AND(I221&gt;75%,I221&lt;85%,M217=100%),"Prata",IF(AND(I221&gt;85%,I221&lt;95%,M217=100%),"Ouro",IF(AND(I221&gt;95%,M217=100%),"Diamante","Elevado"))))))))</f>
        <v>Inexistente</v>
      </c>
      <c r="W7" s="264"/>
    </row>
    <row r="8" spans="1:202" x14ac:dyDescent="0.35">
      <c r="C8" s="289" t="s">
        <v>9</v>
      </c>
      <c r="D8" s="290"/>
      <c r="E8" s="291"/>
      <c r="F8" s="280">
        <f>VLOOKUP(F3,Unidades!A$1:C$1048562,3,0)</f>
        <v>0</v>
      </c>
      <c r="G8" s="281"/>
      <c r="H8" s="282"/>
      <c r="I8" s="283"/>
      <c r="J8" s="284"/>
      <c r="K8" s="284"/>
      <c r="L8" s="284"/>
      <c r="M8" s="281"/>
      <c r="T8" s="263"/>
      <c r="U8" s="262"/>
      <c r="V8" s="262"/>
      <c r="W8" s="264"/>
    </row>
    <row r="9" spans="1:202" ht="15" thickBot="1" x14ac:dyDescent="0.4">
      <c r="C9" s="292" t="s">
        <v>5550</v>
      </c>
      <c r="D9" s="293"/>
      <c r="E9" s="291"/>
      <c r="F9" s="285"/>
      <c r="G9" s="286"/>
      <c r="H9" s="287"/>
      <c r="I9" s="285"/>
      <c r="J9" s="288"/>
      <c r="K9" s="288"/>
      <c r="L9" s="288"/>
      <c r="M9" s="286"/>
      <c r="N9" s="46"/>
      <c r="O9" s="46"/>
      <c r="P9" s="46"/>
      <c r="Q9" s="46"/>
      <c r="R9" s="46"/>
      <c r="T9" s="265"/>
      <c r="U9" s="266"/>
      <c r="V9" s="266"/>
      <c r="W9" s="267"/>
    </row>
    <row r="10" spans="1:202" x14ac:dyDescent="0.35">
      <c r="C10" s="273"/>
      <c r="D10" s="273"/>
      <c r="E10" s="274"/>
      <c r="F10" s="273"/>
      <c r="G10" s="273"/>
      <c r="H10" s="274"/>
      <c r="I10" s="273"/>
      <c r="J10" s="273"/>
      <c r="K10" s="273"/>
      <c r="L10" s="273"/>
      <c r="M10" s="273"/>
      <c r="N10" s="275"/>
      <c r="O10" s="275"/>
      <c r="P10" s="275"/>
      <c r="Q10" s="275"/>
      <c r="R10" s="275"/>
      <c r="S10" s="275"/>
      <c r="T10" s="273"/>
      <c r="U10" s="273"/>
      <c r="V10" s="273"/>
      <c r="W10" s="273"/>
    </row>
    <row r="11" spans="1:202" s="117" customFormat="1" ht="51" customHeight="1" x14ac:dyDescent="0.4">
      <c r="A11" s="61" t="s">
        <v>10</v>
      </c>
      <c r="B11" s="61" t="s">
        <v>6208</v>
      </c>
      <c r="C11" s="109" t="s">
        <v>11</v>
      </c>
      <c r="D11" s="109" t="s">
        <v>12</v>
      </c>
      <c r="E11" s="172" t="s">
        <v>13</v>
      </c>
      <c r="F11" s="109" t="s">
        <v>14</v>
      </c>
      <c r="G11" s="109" t="s">
        <v>15</v>
      </c>
      <c r="H11" s="38" t="s">
        <v>16</v>
      </c>
      <c r="I11" s="110" t="s">
        <v>17</v>
      </c>
      <c r="J11" s="110" t="s">
        <v>18</v>
      </c>
      <c r="K11" s="110" t="s">
        <v>19</v>
      </c>
      <c r="L11" s="110" t="s">
        <v>20</v>
      </c>
      <c r="M11" s="110" t="s">
        <v>21</v>
      </c>
      <c r="N11" s="1" t="s">
        <v>22</v>
      </c>
      <c r="O11" s="1" t="s">
        <v>23</v>
      </c>
      <c r="P11" s="1" t="s">
        <v>24</v>
      </c>
      <c r="Q11" s="1" t="s">
        <v>25</v>
      </c>
      <c r="R11" s="1" t="s">
        <v>26</v>
      </c>
      <c r="S11" s="38" t="s">
        <v>27</v>
      </c>
      <c r="T11" s="110" t="s">
        <v>6387</v>
      </c>
      <c r="U11" s="109" t="s">
        <v>28</v>
      </c>
      <c r="V11" s="109" t="s">
        <v>29</v>
      </c>
      <c r="W11" s="109" t="s">
        <v>30</v>
      </c>
    </row>
    <row r="12" spans="1:202" s="25" customFormat="1" ht="44.5" customHeight="1" x14ac:dyDescent="0.35">
      <c r="A12" s="104" t="s">
        <v>31</v>
      </c>
      <c r="B12" s="105"/>
      <c r="C12" s="105"/>
      <c r="D12" s="105" t="s">
        <v>32</v>
      </c>
      <c r="E12" s="173"/>
      <c r="F12" s="105"/>
      <c r="G12" s="105"/>
      <c r="H12" s="105"/>
      <c r="I12" s="104"/>
      <c r="J12" s="105"/>
      <c r="K12" s="105"/>
      <c r="L12" s="105"/>
      <c r="M12" s="104"/>
      <c r="N12" s="105"/>
      <c r="O12" s="105"/>
      <c r="P12" s="105"/>
      <c r="Q12" s="104"/>
      <c r="R12" s="105"/>
      <c r="S12" s="105"/>
      <c r="T12" s="151"/>
      <c r="U12" s="105"/>
      <c r="V12" s="105"/>
      <c r="W12" s="105"/>
    </row>
    <row r="13" spans="1:202" s="25" customFormat="1" ht="26" x14ac:dyDescent="0.35">
      <c r="A13" s="102" t="s">
        <v>31</v>
      </c>
      <c r="B13" s="106" t="s">
        <v>34</v>
      </c>
      <c r="C13" s="106" t="s">
        <v>33</v>
      </c>
      <c r="D13" s="106" t="s">
        <v>34</v>
      </c>
      <c r="E13" s="174"/>
      <c r="F13" s="106"/>
      <c r="G13" s="106"/>
      <c r="H13" s="106"/>
      <c r="I13" s="102"/>
      <c r="J13" s="106"/>
      <c r="K13" s="106"/>
      <c r="L13" s="106"/>
      <c r="M13" s="102"/>
      <c r="N13" s="106"/>
      <c r="O13" s="106"/>
      <c r="P13" s="106"/>
      <c r="Q13" s="102"/>
      <c r="R13" s="106"/>
      <c r="S13" s="106"/>
      <c r="T13" s="152"/>
      <c r="U13" s="106"/>
      <c r="V13" s="106"/>
      <c r="W13" s="106"/>
    </row>
    <row r="14" spans="1:202" ht="38.25" customHeight="1" x14ac:dyDescent="0.35">
      <c r="A14" s="87" t="s">
        <v>31</v>
      </c>
      <c r="B14" s="88" t="s">
        <v>34</v>
      </c>
      <c r="C14" s="118" t="s">
        <v>35</v>
      </c>
      <c r="D14" s="118" t="s">
        <v>36</v>
      </c>
      <c r="E14" s="175">
        <v>2</v>
      </c>
      <c r="F14" s="231" t="s">
        <v>37</v>
      </c>
      <c r="G14" s="231" t="s">
        <v>6021</v>
      </c>
      <c r="H14" s="232">
        <f>IF(F14="Essencial",E14*2,IF(F14="Obrigatória",E14*1.5,IF(F14="Recomendada",E14*1,0)))</f>
        <v>4</v>
      </c>
      <c r="I14" s="122"/>
      <c r="J14" s="122" t="s">
        <v>38</v>
      </c>
      <c r="K14" s="122" t="s">
        <v>38</v>
      </c>
      <c r="L14" s="122" t="s">
        <v>38</v>
      </c>
      <c r="M14" s="121" t="s">
        <v>38</v>
      </c>
      <c r="N14" s="88">
        <f>IF(I14="Sim",H14,0)</f>
        <v>0</v>
      </c>
      <c r="O14" s="88" t="str">
        <f t="shared" ref="O14:O24" si="0">IF(J14="Não se aplica","N/D")</f>
        <v>N/D</v>
      </c>
      <c r="P14" s="88" t="str">
        <f t="shared" ref="P14:P24" si="1">IF(K14="Não se aplica","N/D")</f>
        <v>N/D</v>
      </c>
      <c r="Q14" s="87" t="str">
        <f t="shared" ref="Q14:Q24" si="2">IF(L14="Não se aplica","N/D")</f>
        <v>N/D</v>
      </c>
      <c r="R14" s="88" t="str">
        <f t="shared" ref="R14:R24" si="3">IF(M14="Não se aplica","N/D")</f>
        <v>N/D</v>
      </c>
      <c r="S14" s="154">
        <f>SUM(N14:R14)</f>
        <v>0</v>
      </c>
      <c r="T14" s="162"/>
      <c r="U14" s="193"/>
      <c r="V14" s="193"/>
      <c r="W14" s="193"/>
    </row>
    <row r="15" spans="1:202" ht="38.25" customHeight="1" x14ac:dyDescent="0.35">
      <c r="A15" s="34" t="s">
        <v>31</v>
      </c>
      <c r="B15" s="36" t="s">
        <v>34</v>
      </c>
      <c r="C15" s="119" t="s">
        <v>6022</v>
      </c>
      <c r="D15" s="119" t="s">
        <v>6023</v>
      </c>
      <c r="E15" s="176">
        <v>2</v>
      </c>
      <c r="F15" s="233" t="s">
        <v>37</v>
      </c>
      <c r="G15" s="233" t="s">
        <v>6021</v>
      </c>
      <c r="H15" s="234">
        <f>IF(F15="Essencial",E15*2,IF(F15="Obrigatória",E15*1.5,IF(F15="Recomendada",E15*1,0)))</f>
        <v>4</v>
      </c>
      <c r="I15" s="122"/>
      <c r="J15" s="124" t="s">
        <v>38</v>
      </c>
      <c r="K15" s="124" t="s">
        <v>38</v>
      </c>
      <c r="L15" s="124" t="s">
        <v>38</v>
      </c>
      <c r="M15" s="123" t="s">
        <v>38</v>
      </c>
      <c r="N15" s="36">
        <f>IF(I15="Sim",H15,0)</f>
        <v>0</v>
      </c>
      <c r="O15" s="36" t="str">
        <f t="shared" si="0"/>
        <v>N/D</v>
      </c>
      <c r="P15" s="36" t="str">
        <f t="shared" si="1"/>
        <v>N/D</v>
      </c>
      <c r="Q15" s="34" t="str">
        <f t="shared" si="2"/>
        <v>N/D</v>
      </c>
      <c r="R15" s="36" t="str">
        <f t="shared" si="3"/>
        <v>N/D</v>
      </c>
      <c r="S15" s="155">
        <f>SUM(N15:R15)</f>
        <v>0</v>
      </c>
      <c r="T15" s="162"/>
      <c r="U15" s="193"/>
      <c r="V15" s="193"/>
      <c r="W15" s="193"/>
    </row>
    <row r="16" spans="1:202" ht="26" x14ac:dyDescent="0.35">
      <c r="A16" s="34" t="s">
        <v>31</v>
      </c>
      <c r="B16" s="36" t="s">
        <v>34</v>
      </c>
      <c r="C16" s="119" t="s">
        <v>6024</v>
      </c>
      <c r="D16" s="119" t="s">
        <v>39</v>
      </c>
      <c r="E16" s="176">
        <v>2</v>
      </c>
      <c r="F16" s="233" t="s">
        <v>40</v>
      </c>
      <c r="G16" s="233" t="s">
        <v>6025</v>
      </c>
      <c r="H16" s="234">
        <f>IF(F16="Essencial",E16*2,IF(F16="Obrigatória",E16*1.5,IF(F16="Recomendada",E16*1,0)))</f>
        <v>3</v>
      </c>
      <c r="I16" s="122"/>
      <c r="J16" s="124" t="s">
        <v>38</v>
      </c>
      <c r="K16" s="124" t="s">
        <v>38</v>
      </c>
      <c r="L16" s="124" t="s">
        <v>38</v>
      </c>
      <c r="M16" s="123" t="s">
        <v>38</v>
      </c>
      <c r="N16" s="36">
        <f>IF(I16="Sim",H16,0)</f>
        <v>0</v>
      </c>
      <c r="O16" s="36" t="str">
        <f t="shared" si="0"/>
        <v>N/D</v>
      </c>
      <c r="P16" s="36" t="str">
        <f t="shared" si="1"/>
        <v>N/D</v>
      </c>
      <c r="Q16" s="34" t="str">
        <f t="shared" si="2"/>
        <v>N/D</v>
      </c>
      <c r="R16" s="36" t="str">
        <f t="shared" si="3"/>
        <v>N/D</v>
      </c>
      <c r="S16" s="155">
        <f>SUM(N16:R16)</f>
        <v>0</v>
      </c>
      <c r="T16" s="162"/>
      <c r="U16" s="193"/>
      <c r="V16" s="193"/>
      <c r="W16" s="193"/>
    </row>
    <row r="17" spans="1:23" ht="39" x14ac:dyDescent="0.35">
      <c r="A17" s="80" t="s">
        <v>31</v>
      </c>
      <c r="B17" s="79" t="s">
        <v>34</v>
      </c>
      <c r="C17" s="120" t="s">
        <v>6026</v>
      </c>
      <c r="D17" s="120" t="s">
        <v>6027</v>
      </c>
      <c r="E17" s="177">
        <v>2</v>
      </c>
      <c r="F17" s="235" t="s">
        <v>40</v>
      </c>
      <c r="G17" s="235" t="s">
        <v>6028</v>
      </c>
      <c r="H17" s="236">
        <f>IF(F17="Essencial",E17*2,IF(F17="Obrigatória",E17*1.5,IF(F17="Recomendada",E17*1,0)))</f>
        <v>3</v>
      </c>
      <c r="I17" s="126"/>
      <c r="J17" s="126" t="s">
        <v>38</v>
      </c>
      <c r="K17" s="126" t="s">
        <v>38</v>
      </c>
      <c r="L17" s="126" t="s">
        <v>38</v>
      </c>
      <c r="M17" s="125" t="s">
        <v>38</v>
      </c>
      <c r="N17" s="79">
        <f>IF(I17="Sim",H17,0)</f>
        <v>0</v>
      </c>
      <c r="O17" s="79" t="str">
        <f t="shared" si="0"/>
        <v>N/D</v>
      </c>
      <c r="P17" s="79" t="str">
        <f t="shared" si="1"/>
        <v>N/D</v>
      </c>
      <c r="Q17" s="80" t="str">
        <f t="shared" si="2"/>
        <v>N/D</v>
      </c>
      <c r="R17" s="79" t="str">
        <f t="shared" si="3"/>
        <v>N/D</v>
      </c>
      <c r="S17" s="156">
        <f>SUM(N17:R17)</f>
        <v>0</v>
      </c>
      <c r="T17" s="162"/>
      <c r="U17" s="193"/>
      <c r="V17" s="193"/>
      <c r="W17" s="193"/>
    </row>
    <row r="18" spans="1:23" s="25" customFormat="1" ht="21.9" customHeight="1" x14ac:dyDescent="0.35">
      <c r="A18" s="82" t="s">
        <v>31</v>
      </c>
      <c r="B18" s="81"/>
      <c r="C18" s="81"/>
      <c r="D18" s="81" t="s">
        <v>41</v>
      </c>
      <c r="E18" s="178"/>
      <c r="F18" s="237"/>
      <c r="G18" s="237"/>
      <c r="H18" s="237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146">
        <f>SUM(S14:S17)/SUM(H14:H17)</f>
        <v>0</v>
      </c>
      <c r="U18" s="81"/>
      <c r="V18" s="81"/>
      <c r="W18" s="81"/>
    </row>
    <row r="19" spans="1:23" s="25" customFormat="1" x14ac:dyDescent="0.35">
      <c r="A19" s="89" t="s">
        <v>31</v>
      </c>
      <c r="B19" s="90"/>
      <c r="C19" s="90" t="s">
        <v>42</v>
      </c>
      <c r="D19" s="90" t="s">
        <v>43</v>
      </c>
      <c r="E19" s="179"/>
      <c r="F19" s="238"/>
      <c r="G19" s="238"/>
      <c r="H19" s="238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147"/>
      <c r="U19" s="90"/>
      <c r="V19" s="90"/>
      <c r="W19" s="90"/>
    </row>
    <row r="20" spans="1:23" ht="26" x14ac:dyDescent="0.35">
      <c r="A20" s="87" t="s">
        <v>31</v>
      </c>
      <c r="B20" s="88" t="s">
        <v>43</v>
      </c>
      <c r="C20" s="118" t="s">
        <v>44</v>
      </c>
      <c r="D20" s="118" t="s">
        <v>6403</v>
      </c>
      <c r="E20" s="175">
        <v>2</v>
      </c>
      <c r="F20" s="231" t="s">
        <v>40</v>
      </c>
      <c r="G20" s="231" t="s">
        <v>6028</v>
      </c>
      <c r="H20" s="232">
        <f t="shared" ref="H20:H28" si="4">IF(F20="Essencial",E20*2,IF(F20="Obrigatória",E20*1.5,IF(F20="Recomendada",E20*1,0)))</f>
        <v>3</v>
      </c>
      <c r="I20" s="122"/>
      <c r="J20" s="122" t="s">
        <v>38</v>
      </c>
      <c r="K20" s="122" t="s">
        <v>38</v>
      </c>
      <c r="L20" s="122" t="s">
        <v>38</v>
      </c>
      <c r="M20" s="121" t="s">
        <v>38</v>
      </c>
      <c r="N20" s="88">
        <f>IF(I20="Sim",H20,0)</f>
        <v>0</v>
      </c>
      <c r="O20" s="88" t="str">
        <f t="shared" si="0"/>
        <v>N/D</v>
      </c>
      <c r="P20" s="88" t="str">
        <f t="shared" si="1"/>
        <v>N/D</v>
      </c>
      <c r="Q20" s="87" t="str">
        <f t="shared" si="2"/>
        <v>N/D</v>
      </c>
      <c r="R20" s="88" t="str">
        <f t="shared" si="3"/>
        <v>N/D</v>
      </c>
      <c r="S20" s="154">
        <f t="shared" ref="S20:S28" si="5">SUM(N20:R20)</f>
        <v>0</v>
      </c>
      <c r="T20" s="162"/>
      <c r="U20" s="193"/>
      <c r="V20" s="193"/>
      <c r="W20" s="193"/>
    </row>
    <row r="21" spans="1:23" ht="38.25" customHeight="1" x14ac:dyDescent="0.35">
      <c r="A21" s="34" t="s">
        <v>31</v>
      </c>
      <c r="B21" s="36" t="s">
        <v>43</v>
      </c>
      <c r="C21" s="119" t="s">
        <v>45</v>
      </c>
      <c r="D21" s="119" t="s">
        <v>6029</v>
      </c>
      <c r="E21" s="176">
        <v>2</v>
      </c>
      <c r="F21" s="233" t="s">
        <v>40</v>
      </c>
      <c r="G21" s="233" t="s">
        <v>6033</v>
      </c>
      <c r="H21" s="234">
        <f t="shared" si="4"/>
        <v>3</v>
      </c>
      <c r="I21" s="124"/>
      <c r="J21" s="124" t="s">
        <v>38</v>
      </c>
      <c r="K21" s="124" t="s">
        <v>38</v>
      </c>
      <c r="L21" s="124" t="s">
        <v>38</v>
      </c>
      <c r="M21" s="123" t="s">
        <v>38</v>
      </c>
      <c r="N21" s="36">
        <f>IF(I21="Sim",H21,0)</f>
        <v>0</v>
      </c>
      <c r="O21" s="36" t="str">
        <f t="shared" si="0"/>
        <v>N/D</v>
      </c>
      <c r="P21" s="36" t="str">
        <f t="shared" si="1"/>
        <v>N/D</v>
      </c>
      <c r="Q21" s="34" t="str">
        <f t="shared" si="2"/>
        <v>N/D</v>
      </c>
      <c r="R21" s="36" t="str">
        <f t="shared" si="3"/>
        <v>N/D</v>
      </c>
      <c r="S21" s="155">
        <f t="shared" si="5"/>
        <v>0</v>
      </c>
      <c r="T21" s="162"/>
      <c r="U21" s="193"/>
      <c r="V21" s="193"/>
      <c r="W21" s="193"/>
    </row>
    <row r="22" spans="1:23" ht="38.25" customHeight="1" x14ac:dyDescent="0.35">
      <c r="A22" s="34" t="s">
        <v>31</v>
      </c>
      <c r="B22" s="36" t="s">
        <v>43</v>
      </c>
      <c r="C22" s="119" t="s">
        <v>46</v>
      </c>
      <c r="D22" s="119" t="s">
        <v>6030</v>
      </c>
      <c r="E22" s="176">
        <v>2</v>
      </c>
      <c r="F22" s="233" t="s">
        <v>40</v>
      </c>
      <c r="G22" s="233" t="s">
        <v>6028</v>
      </c>
      <c r="H22" s="234">
        <f t="shared" si="4"/>
        <v>3</v>
      </c>
      <c r="I22" s="124"/>
      <c r="J22" s="124" t="s">
        <v>38</v>
      </c>
      <c r="K22" s="124" t="s">
        <v>38</v>
      </c>
      <c r="L22" s="124" t="s">
        <v>38</v>
      </c>
      <c r="M22" s="123" t="s">
        <v>38</v>
      </c>
      <c r="N22" s="36">
        <f>IF(I22="Sim",H22,0)</f>
        <v>0</v>
      </c>
      <c r="O22" s="36" t="str">
        <f t="shared" si="0"/>
        <v>N/D</v>
      </c>
      <c r="P22" s="36" t="str">
        <f t="shared" si="1"/>
        <v>N/D</v>
      </c>
      <c r="Q22" s="34" t="str">
        <f t="shared" si="2"/>
        <v>N/D</v>
      </c>
      <c r="R22" s="36" t="str">
        <f t="shared" si="3"/>
        <v>N/D</v>
      </c>
      <c r="S22" s="155">
        <f t="shared" si="5"/>
        <v>0</v>
      </c>
      <c r="T22" s="162"/>
      <c r="U22" s="193"/>
      <c r="V22" s="193"/>
      <c r="W22" s="193"/>
    </row>
    <row r="23" spans="1:23" ht="38.25" customHeight="1" x14ac:dyDescent="0.35">
      <c r="A23" s="34" t="s">
        <v>31</v>
      </c>
      <c r="B23" s="36" t="s">
        <v>43</v>
      </c>
      <c r="C23" s="119" t="s">
        <v>47</v>
      </c>
      <c r="D23" s="119" t="s">
        <v>6404</v>
      </c>
      <c r="E23" s="176">
        <v>2</v>
      </c>
      <c r="F23" s="233" t="s">
        <v>40</v>
      </c>
      <c r="G23" s="233" t="s">
        <v>6033</v>
      </c>
      <c r="H23" s="234">
        <f t="shared" si="4"/>
        <v>3</v>
      </c>
      <c r="I23" s="124"/>
      <c r="J23" s="124" t="s">
        <v>38</v>
      </c>
      <c r="K23" s="124" t="s">
        <v>38</v>
      </c>
      <c r="L23" s="124" t="s">
        <v>38</v>
      </c>
      <c r="M23" s="123" t="s">
        <v>38</v>
      </c>
      <c r="N23" s="36">
        <f>IF(I23="Sim",H23,0)</f>
        <v>0</v>
      </c>
      <c r="O23" s="36" t="str">
        <f t="shared" si="0"/>
        <v>N/D</v>
      </c>
      <c r="P23" s="36" t="str">
        <f t="shared" si="1"/>
        <v>N/D</v>
      </c>
      <c r="Q23" s="34" t="str">
        <f t="shared" si="2"/>
        <v>N/D</v>
      </c>
      <c r="R23" s="36" t="str">
        <f t="shared" si="3"/>
        <v>N/D</v>
      </c>
      <c r="S23" s="155">
        <f t="shared" si="5"/>
        <v>0</v>
      </c>
      <c r="T23" s="162"/>
      <c r="U23" s="193"/>
      <c r="V23" s="193"/>
      <c r="W23" s="193"/>
    </row>
    <row r="24" spans="1:23" ht="38.25" customHeight="1" x14ac:dyDescent="0.35">
      <c r="A24" s="34" t="s">
        <v>31</v>
      </c>
      <c r="B24" s="36" t="s">
        <v>43</v>
      </c>
      <c r="C24" s="119" t="s">
        <v>6341</v>
      </c>
      <c r="D24" s="119" t="s">
        <v>48</v>
      </c>
      <c r="E24" s="176">
        <v>2</v>
      </c>
      <c r="F24" s="233" t="s">
        <v>40</v>
      </c>
      <c r="G24" s="233" t="s">
        <v>6033</v>
      </c>
      <c r="H24" s="234">
        <f t="shared" si="4"/>
        <v>3</v>
      </c>
      <c r="I24" s="124"/>
      <c r="J24" s="124" t="s">
        <v>38</v>
      </c>
      <c r="K24" s="124" t="s">
        <v>38</v>
      </c>
      <c r="L24" s="124" t="s">
        <v>38</v>
      </c>
      <c r="M24" s="123" t="s">
        <v>38</v>
      </c>
      <c r="N24" s="36">
        <f>IF(I24="Sim",H24,0)</f>
        <v>0</v>
      </c>
      <c r="O24" s="36" t="str">
        <f t="shared" si="0"/>
        <v>N/D</v>
      </c>
      <c r="P24" s="36" t="str">
        <f t="shared" si="1"/>
        <v>N/D</v>
      </c>
      <c r="Q24" s="34" t="str">
        <f t="shared" si="2"/>
        <v>N/D</v>
      </c>
      <c r="R24" s="36" t="str">
        <f t="shared" si="3"/>
        <v>N/D</v>
      </c>
      <c r="S24" s="155">
        <f t="shared" si="5"/>
        <v>0</v>
      </c>
      <c r="T24" s="162"/>
      <c r="U24" s="193"/>
      <c r="V24" s="193"/>
      <c r="W24" s="193"/>
    </row>
    <row r="25" spans="1:23" ht="39" x14ac:dyDescent="0.35">
      <c r="A25" s="34" t="s">
        <v>31</v>
      </c>
      <c r="B25" s="36" t="s">
        <v>43</v>
      </c>
      <c r="C25" s="119" t="s">
        <v>6342</v>
      </c>
      <c r="D25" s="119" t="s">
        <v>6405</v>
      </c>
      <c r="E25" s="176">
        <v>2</v>
      </c>
      <c r="F25" s="233" t="s">
        <v>40</v>
      </c>
      <c r="G25" s="233" t="s">
        <v>6034</v>
      </c>
      <c r="H25" s="234">
        <f t="shared" si="4"/>
        <v>3</v>
      </c>
      <c r="I25" s="124"/>
      <c r="J25" s="124"/>
      <c r="K25" s="124"/>
      <c r="L25" s="124" t="s">
        <v>38</v>
      </c>
      <c r="M25" s="124"/>
      <c r="N25" s="36">
        <f>IF(I25="Sim",H25*0.325,0)</f>
        <v>0</v>
      </c>
      <c r="O25" s="36">
        <f>IF(J25="Sim",H25*0.325,0)</f>
        <v>0</v>
      </c>
      <c r="P25" s="36">
        <f>IF(K25="Sim",H25*0.225,0)</f>
        <v>0</v>
      </c>
      <c r="Q25" s="34" t="str">
        <f t="shared" ref="Q25:Q28" si="6">IF(L25="Não se aplica","N/D")</f>
        <v>N/D</v>
      </c>
      <c r="R25" s="36">
        <f>IF(M25="Sim",H25*0.125,0)</f>
        <v>0</v>
      </c>
      <c r="S25" s="155">
        <f t="shared" si="5"/>
        <v>0</v>
      </c>
      <c r="T25" s="162"/>
      <c r="U25" s="193"/>
      <c r="V25" s="193"/>
      <c r="W25" s="193"/>
    </row>
    <row r="26" spans="1:23" ht="39" x14ac:dyDescent="0.35">
      <c r="A26" s="34" t="s">
        <v>31</v>
      </c>
      <c r="B26" s="36" t="s">
        <v>43</v>
      </c>
      <c r="C26" s="119" t="s">
        <v>6343</v>
      </c>
      <c r="D26" s="119" t="s">
        <v>6031</v>
      </c>
      <c r="E26" s="176">
        <v>2</v>
      </c>
      <c r="F26" s="233" t="s">
        <v>40</v>
      </c>
      <c r="G26" s="233" t="s">
        <v>6035</v>
      </c>
      <c r="H26" s="234">
        <f t="shared" si="4"/>
        <v>3</v>
      </c>
      <c r="I26" s="124"/>
      <c r="J26" s="124" t="s">
        <v>38</v>
      </c>
      <c r="K26" s="124" t="s">
        <v>38</v>
      </c>
      <c r="L26" s="124" t="s">
        <v>38</v>
      </c>
      <c r="M26" s="123" t="s">
        <v>38</v>
      </c>
      <c r="N26" s="36">
        <f>IF(I26="Sim",H26,0)</f>
        <v>0</v>
      </c>
      <c r="O26" s="36" t="str">
        <f t="shared" ref="O26:P28" si="7">IF(J26="Não se aplica","N/D")</f>
        <v>N/D</v>
      </c>
      <c r="P26" s="36" t="str">
        <f t="shared" si="7"/>
        <v>N/D</v>
      </c>
      <c r="Q26" s="34" t="str">
        <f t="shared" si="6"/>
        <v>N/D</v>
      </c>
      <c r="R26" s="36" t="str">
        <f>IF(M26="Não se aplica","N/D")</f>
        <v>N/D</v>
      </c>
      <c r="S26" s="155">
        <f t="shared" si="5"/>
        <v>0</v>
      </c>
      <c r="T26" s="162"/>
      <c r="U26" s="193"/>
      <c r="V26" s="193"/>
      <c r="W26" s="193"/>
    </row>
    <row r="27" spans="1:23" ht="26" x14ac:dyDescent="0.35">
      <c r="A27" s="34" t="s">
        <v>31</v>
      </c>
      <c r="B27" s="36" t="s">
        <v>43</v>
      </c>
      <c r="C27" s="119" t="s">
        <v>6344</v>
      </c>
      <c r="D27" s="119" t="s">
        <v>49</v>
      </c>
      <c r="E27" s="176">
        <v>2</v>
      </c>
      <c r="F27" s="233" t="s">
        <v>50</v>
      </c>
      <c r="G27" s="233" t="s">
        <v>6036</v>
      </c>
      <c r="H27" s="234">
        <f t="shared" si="4"/>
        <v>2</v>
      </c>
      <c r="I27" s="124"/>
      <c r="J27" s="124" t="s">
        <v>38</v>
      </c>
      <c r="K27" s="124" t="s">
        <v>38</v>
      </c>
      <c r="L27" s="124" t="s">
        <v>38</v>
      </c>
      <c r="M27" s="123" t="s">
        <v>38</v>
      </c>
      <c r="N27" s="36">
        <f>IF(I27="Sim",H27,0)</f>
        <v>0</v>
      </c>
      <c r="O27" s="36" t="str">
        <f t="shared" si="7"/>
        <v>N/D</v>
      </c>
      <c r="P27" s="36" t="str">
        <f t="shared" si="7"/>
        <v>N/D</v>
      </c>
      <c r="Q27" s="34" t="str">
        <f t="shared" si="6"/>
        <v>N/D</v>
      </c>
      <c r="R27" s="36" t="str">
        <f>IF(M27="Não se aplica","N/D")</f>
        <v>N/D</v>
      </c>
      <c r="S27" s="155">
        <f t="shared" si="5"/>
        <v>0</v>
      </c>
      <c r="T27" s="162"/>
      <c r="U27" s="193"/>
      <c r="V27" s="193"/>
      <c r="W27" s="193"/>
    </row>
    <row r="28" spans="1:23" ht="26" x14ac:dyDescent="0.35">
      <c r="A28" s="80" t="s">
        <v>31</v>
      </c>
      <c r="B28" s="79" t="s">
        <v>43</v>
      </c>
      <c r="C28" s="119" t="s">
        <v>6345</v>
      </c>
      <c r="D28" s="120" t="s">
        <v>6032</v>
      </c>
      <c r="E28" s="177">
        <v>2</v>
      </c>
      <c r="F28" s="235" t="s">
        <v>50</v>
      </c>
      <c r="G28" s="235" t="s">
        <v>6037</v>
      </c>
      <c r="H28" s="236">
        <f t="shared" si="4"/>
        <v>2</v>
      </c>
      <c r="I28" s="126"/>
      <c r="J28" s="126" t="s">
        <v>38</v>
      </c>
      <c r="K28" s="126" t="s">
        <v>38</v>
      </c>
      <c r="L28" s="126" t="s">
        <v>38</v>
      </c>
      <c r="M28" s="125" t="s">
        <v>38</v>
      </c>
      <c r="N28" s="79">
        <f>IF(I28="Sim",H28,0)</f>
        <v>0</v>
      </c>
      <c r="O28" s="79" t="str">
        <f t="shared" si="7"/>
        <v>N/D</v>
      </c>
      <c r="P28" s="79" t="str">
        <f t="shared" si="7"/>
        <v>N/D</v>
      </c>
      <c r="Q28" s="80" t="str">
        <f t="shared" si="6"/>
        <v>N/D</v>
      </c>
      <c r="R28" s="79" t="str">
        <f>IF(M28="Não se aplica","N/D")</f>
        <v>N/D</v>
      </c>
      <c r="S28" s="156">
        <f t="shared" si="5"/>
        <v>0</v>
      </c>
      <c r="T28" s="162"/>
      <c r="U28" s="193"/>
      <c r="V28" s="193"/>
      <c r="W28" s="193"/>
    </row>
    <row r="29" spans="1:23" s="25" customFormat="1" ht="23.4" customHeight="1" x14ac:dyDescent="0.35">
      <c r="A29" s="82" t="s">
        <v>31</v>
      </c>
      <c r="B29" s="81"/>
      <c r="C29" s="81"/>
      <c r="D29" s="81" t="s">
        <v>41</v>
      </c>
      <c r="E29" s="178"/>
      <c r="F29" s="237"/>
      <c r="G29" s="237"/>
      <c r="H29" s="237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146">
        <f>SUM(S20:S28)/SUM(H20:H28)</f>
        <v>0</v>
      </c>
      <c r="U29" s="81"/>
      <c r="V29" s="81"/>
      <c r="W29" s="81"/>
    </row>
    <row r="30" spans="1:23" s="25" customFormat="1" x14ac:dyDescent="0.35">
      <c r="A30" s="89" t="s">
        <v>31</v>
      </c>
      <c r="B30" s="90"/>
      <c r="C30" s="90" t="s">
        <v>51</v>
      </c>
      <c r="D30" s="90" t="s">
        <v>52</v>
      </c>
      <c r="E30" s="179"/>
      <c r="F30" s="238"/>
      <c r="G30" s="238"/>
      <c r="H30" s="238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147"/>
      <c r="U30" s="90"/>
      <c r="V30" s="90"/>
      <c r="W30" s="90"/>
    </row>
    <row r="31" spans="1:23" ht="39" x14ac:dyDescent="0.35">
      <c r="A31" s="98" t="s">
        <v>31</v>
      </c>
      <c r="B31" s="99" t="s">
        <v>52</v>
      </c>
      <c r="C31" s="127" t="s">
        <v>53</v>
      </c>
      <c r="D31" s="127" t="s">
        <v>6406</v>
      </c>
      <c r="E31" s="180">
        <v>4</v>
      </c>
      <c r="F31" s="239" t="s">
        <v>37</v>
      </c>
      <c r="G31" s="239" t="s">
        <v>54</v>
      </c>
      <c r="H31" s="240">
        <f>IF(F31="Essencial",E31*2,IF(F31="Obrigatória",E31*1.5,IF(F31="Recomendada",E31*1,0)))</f>
        <v>8</v>
      </c>
      <c r="I31" s="128"/>
      <c r="J31" s="128"/>
      <c r="K31" s="128"/>
      <c r="L31" s="128"/>
      <c r="M31" s="128"/>
      <c r="N31" s="99">
        <f>IF(I31="Sim",H31*0.3,0)</f>
        <v>0</v>
      </c>
      <c r="O31" s="99">
        <f>IF(J31="Sim",H31*0.3,0)</f>
        <v>0</v>
      </c>
      <c r="P31" s="99">
        <f>IF(K31="Sim",H31*0.2,0)</f>
        <v>0</v>
      </c>
      <c r="Q31" s="98">
        <f>IF(L31="Sim",H31*0.1,0)</f>
        <v>0</v>
      </c>
      <c r="R31" s="99">
        <f>IF(M31="Sim",H31*0.1,0)</f>
        <v>0</v>
      </c>
      <c r="S31" s="157">
        <f>SUM(N31:R31)</f>
        <v>0</v>
      </c>
      <c r="T31" s="163"/>
      <c r="U31" s="194"/>
      <c r="V31" s="194"/>
      <c r="W31" s="194"/>
    </row>
    <row r="32" spans="1:23" s="25" customFormat="1" ht="24.9" customHeight="1" x14ac:dyDescent="0.35">
      <c r="A32" s="82" t="s">
        <v>31</v>
      </c>
      <c r="B32" s="81"/>
      <c r="C32" s="81"/>
      <c r="D32" s="81" t="s">
        <v>41</v>
      </c>
      <c r="E32" s="178"/>
      <c r="F32" s="237"/>
      <c r="G32" s="237"/>
      <c r="H32" s="237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146">
        <f>S31/H31</f>
        <v>0</v>
      </c>
      <c r="U32" s="81"/>
      <c r="V32" s="81"/>
      <c r="W32" s="81"/>
    </row>
    <row r="33" spans="1:23" s="25" customFormat="1" x14ac:dyDescent="0.35">
      <c r="A33" s="89" t="s">
        <v>31</v>
      </c>
      <c r="B33" s="90"/>
      <c r="C33" s="90" t="s">
        <v>55</v>
      </c>
      <c r="D33" s="90" t="s">
        <v>56</v>
      </c>
      <c r="E33" s="179"/>
      <c r="F33" s="238"/>
      <c r="G33" s="238"/>
      <c r="H33" s="238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147"/>
      <c r="U33" s="90"/>
      <c r="V33" s="90"/>
      <c r="W33" s="90"/>
    </row>
    <row r="34" spans="1:23" ht="90.9" customHeight="1" x14ac:dyDescent="0.35">
      <c r="A34" s="100" t="s">
        <v>31</v>
      </c>
      <c r="B34" s="101" t="s">
        <v>56</v>
      </c>
      <c r="C34" s="129" t="s">
        <v>6038</v>
      </c>
      <c r="D34" s="129" t="s">
        <v>6041</v>
      </c>
      <c r="E34" s="181">
        <v>4</v>
      </c>
      <c r="F34" s="241" t="s">
        <v>37</v>
      </c>
      <c r="G34" s="241" t="s">
        <v>6044</v>
      </c>
      <c r="H34" s="242">
        <f>IF(F34="Essencial",E34*2,IF(F34="Obrigatória",E34*1.5,IF(F34="Recomendada",E34*1,0)))</f>
        <v>8</v>
      </c>
      <c r="I34" s="132"/>
      <c r="J34" s="132"/>
      <c r="K34" s="132"/>
      <c r="L34" s="132"/>
      <c r="M34" s="132"/>
      <c r="N34" s="101">
        <f>IF(I34="Sim",H34*0.3,0)</f>
        <v>0</v>
      </c>
      <c r="O34" s="101">
        <f>IF(J34="Sim",H34*0.3,0)</f>
        <v>0</v>
      </c>
      <c r="P34" s="101">
        <f>IF(K34="Sim",H34*0.2,0)</f>
        <v>0</v>
      </c>
      <c r="Q34" s="100">
        <f>IF(L34="Sim",H34*0.1,0)</f>
        <v>0</v>
      </c>
      <c r="R34" s="101">
        <f>IF(M34="Sim",H34*0.1,0)</f>
        <v>0</v>
      </c>
      <c r="S34" s="158">
        <f>SUM(N34:R34)</f>
        <v>0</v>
      </c>
      <c r="T34" s="163"/>
      <c r="U34" s="194"/>
      <c r="V34" s="194"/>
      <c r="W34" s="194"/>
    </row>
    <row r="35" spans="1:23" ht="52" x14ac:dyDescent="0.35">
      <c r="A35" s="35" t="s">
        <v>31</v>
      </c>
      <c r="B35" s="37" t="s">
        <v>56</v>
      </c>
      <c r="C35" s="130" t="s">
        <v>6039</v>
      </c>
      <c r="D35" s="130" t="s">
        <v>6042</v>
      </c>
      <c r="E35" s="182">
        <v>4</v>
      </c>
      <c r="F35" s="243" t="s">
        <v>37</v>
      </c>
      <c r="G35" s="243" t="s">
        <v>6044</v>
      </c>
      <c r="H35" s="244">
        <f>IF(F35="Essencial",E35*2,IF(F35="Obrigatória",E35*1.5,IF(F35="Recomendada",E35*1,0)))</f>
        <v>8</v>
      </c>
      <c r="I35" s="133"/>
      <c r="J35" s="133"/>
      <c r="K35" s="133"/>
      <c r="L35" s="133"/>
      <c r="M35" s="133"/>
      <c r="N35" s="37">
        <f>IF(I35="Sim",H35*0.3,0)</f>
        <v>0</v>
      </c>
      <c r="O35" s="37">
        <f>IF(J35="Sim",H35*0.3,0)</f>
        <v>0</v>
      </c>
      <c r="P35" s="37">
        <f>IF(K35="Sim",H35*0.2,0)</f>
        <v>0</v>
      </c>
      <c r="Q35" s="35">
        <f>IF(L35="Sim",H35*0.1,0)</f>
        <v>0</v>
      </c>
      <c r="R35" s="37">
        <f>IF(M35="Sim",H35*0.1,0)</f>
        <v>0</v>
      </c>
      <c r="S35" s="159">
        <f>SUM(N35:R35)</f>
        <v>0</v>
      </c>
      <c r="T35" s="163"/>
      <c r="U35" s="194"/>
      <c r="V35" s="194"/>
      <c r="W35" s="194"/>
    </row>
    <row r="36" spans="1:23" ht="52" x14ac:dyDescent="0.35">
      <c r="A36" s="35" t="s">
        <v>31</v>
      </c>
      <c r="B36" s="37" t="s">
        <v>56</v>
      </c>
      <c r="C36" s="131" t="s">
        <v>6040</v>
      </c>
      <c r="D36" s="131" t="s">
        <v>6043</v>
      </c>
      <c r="E36" s="183">
        <v>4</v>
      </c>
      <c r="F36" s="245" t="s">
        <v>37</v>
      </c>
      <c r="G36" s="245" t="s">
        <v>6045</v>
      </c>
      <c r="H36" s="246">
        <f>IF(F36="Essencial",E36*2,IF(F36="Obrigatória",E36*1.5,IF(F36="Recomendada",E36*1,0)))</f>
        <v>8</v>
      </c>
      <c r="I36" s="134"/>
      <c r="J36" s="134"/>
      <c r="K36" s="134"/>
      <c r="L36" s="134"/>
      <c r="M36" s="134"/>
      <c r="N36" s="92">
        <f>IF(I36="Sim",H36*0.3,0)</f>
        <v>0</v>
      </c>
      <c r="O36" s="92">
        <f>IF(J36="Sim",H36*0.3,0)</f>
        <v>0</v>
      </c>
      <c r="P36" s="92">
        <f>IF(K36="Sim",H36*0.2,0)</f>
        <v>0</v>
      </c>
      <c r="Q36" s="91">
        <f>IF(L36="Sim",H36*0.1,0)</f>
        <v>0</v>
      </c>
      <c r="R36" s="92">
        <f>IF(M36="Sim",H36*0.1,0)</f>
        <v>0</v>
      </c>
      <c r="S36" s="160">
        <f>SUM(N36:R36)</f>
        <v>0</v>
      </c>
      <c r="T36" s="163"/>
      <c r="U36" s="194"/>
      <c r="V36" s="194"/>
      <c r="W36" s="194"/>
    </row>
    <row r="37" spans="1:23" s="25" customFormat="1" ht="20.149999999999999" customHeight="1" x14ac:dyDescent="0.35">
      <c r="A37" s="82" t="s">
        <v>31</v>
      </c>
      <c r="B37" s="81"/>
      <c r="C37" s="81"/>
      <c r="D37" s="81" t="s">
        <v>41</v>
      </c>
      <c r="E37" s="178"/>
      <c r="F37" s="237"/>
      <c r="G37" s="237"/>
      <c r="H37" s="237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146">
        <f>SUM(S34:S35)/SUM(H34:H35)</f>
        <v>0</v>
      </c>
      <c r="U37" s="146"/>
      <c r="V37" s="146"/>
      <c r="W37" s="146"/>
    </row>
    <row r="38" spans="1:23" s="25" customFormat="1" x14ac:dyDescent="0.35">
      <c r="A38" s="89" t="s">
        <v>31</v>
      </c>
      <c r="B38" s="90"/>
      <c r="C38" s="90" t="s">
        <v>57</v>
      </c>
      <c r="D38" s="90" t="s">
        <v>58</v>
      </c>
      <c r="E38" s="179"/>
      <c r="F38" s="238"/>
      <c r="G38" s="238"/>
      <c r="H38" s="238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147"/>
      <c r="U38" s="147"/>
      <c r="V38" s="147"/>
      <c r="W38" s="147"/>
    </row>
    <row r="39" spans="1:23" ht="91" x14ac:dyDescent="0.35">
      <c r="A39" s="87" t="s">
        <v>31</v>
      </c>
      <c r="B39" s="88" t="s">
        <v>58</v>
      </c>
      <c r="C39" s="118" t="s">
        <v>6046</v>
      </c>
      <c r="D39" s="118" t="s">
        <v>6407</v>
      </c>
      <c r="E39" s="175">
        <v>1</v>
      </c>
      <c r="F39" s="231" t="s">
        <v>40</v>
      </c>
      <c r="G39" s="231" t="s">
        <v>6049</v>
      </c>
      <c r="H39" s="232">
        <f>IF(F39="Essencial",E39*2,IF(F39="Obrigatória",E39*1.5,IF(F39="Recomendada",E39*1,0)))</f>
        <v>1.5</v>
      </c>
      <c r="I39" s="134"/>
      <c r="J39" s="134"/>
      <c r="K39" s="134"/>
      <c r="L39" s="134"/>
      <c r="M39" s="134"/>
      <c r="N39" s="88">
        <f>IF(I39="Sim",H39*0.3,0)</f>
        <v>0</v>
      </c>
      <c r="O39" s="88">
        <f>IF(J39="Sim",H39*0.3,0)</f>
        <v>0</v>
      </c>
      <c r="P39" s="88">
        <f>IF(K39="Sim",H39*0.2,0)</f>
        <v>0</v>
      </c>
      <c r="Q39" s="87">
        <f>IF(L39="Sim",H39*0.1,0)</f>
        <v>0</v>
      </c>
      <c r="R39" s="88">
        <f>IF(M39="Sim",H39*0.1,0)</f>
        <v>0</v>
      </c>
      <c r="S39" s="154">
        <f>SUM(N39:R39)</f>
        <v>0</v>
      </c>
      <c r="T39" s="162"/>
      <c r="U39" s="193"/>
      <c r="V39" s="193"/>
      <c r="W39" s="193"/>
    </row>
    <row r="40" spans="1:23" ht="65.150000000000006" customHeight="1" x14ac:dyDescent="0.35">
      <c r="A40" s="34" t="s">
        <v>31</v>
      </c>
      <c r="B40" s="36" t="s">
        <v>58</v>
      </c>
      <c r="C40" s="119" t="s">
        <v>6047</v>
      </c>
      <c r="D40" s="119" t="s">
        <v>6408</v>
      </c>
      <c r="E40" s="176">
        <v>1</v>
      </c>
      <c r="F40" s="233" t="s">
        <v>40</v>
      </c>
      <c r="G40" s="233" t="s">
        <v>6050</v>
      </c>
      <c r="H40" s="234">
        <f>IF(F40="Essencial",E40*2,IF(F40="Obrigatória",E40*1.5,IF(F40="Recomendada",E40*1,0)))</f>
        <v>1.5</v>
      </c>
      <c r="I40" s="134"/>
      <c r="J40" s="134"/>
      <c r="K40" s="134"/>
      <c r="L40" s="134"/>
      <c r="M40" s="134"/>
      <c r="N40" s="36">
        <f>IF(I40="Sim",H40*0.3,0)</f>
        <v>0</v>
      </c>
      <c r="O40" s="36">
        <f>IF(J40="Sim",H40*0.3,0)</f>
        <v>0</v>
      </c>
      <c r="P40" s="36">
        <f>IF(K40="Sim",H40*0.2,0)</f>
        <v>0</v>
      </c>
      <c r="Q40" s="34">
        <f>IF(L40="Sim",H40*0.1,0)</f>
        <v>0</v>
      </c>
      <c r="R40" s="36">
        <f>IF(M40="Sim",H40*0.1,0)</f>
        <v>0</v>
      </c>
      <c r="S40" s="155">
        <f>SUM(N40:R40)</f>
        <v>0</v>
      </c>
      <c r="T40" s="162"/>
      <c r="U40" s="193"/>
      <c r="V40" s="193"/>
      <c r="W40" s="193"/>
    </row>
    <row r="41" spans="1:23" ht="65" x14ac:dyDescent="0.35">
      <c r="A41" s="80" t="s">
        <v>31</v>
      </c>
      <c r="B41" s="79" t="s">
        <v>58</v>
      </c>
      <c r="C41" s="120" t="s">
        <v>6048</v>
      </c>
      <c r="D41" s="120" t="s">
        <v>6409</v>
      </c>
      <c r="E41" s="177">
        <v>1</v>
      </c>
      <c r="F41" s="235" t="s">
        <v>40</v>
      </c>
      <c r="G41" s="235" t="s">
        <v>6051</v>
      </c>
      <c r="H41" s="236">
        <f>IF(F41="Essencial",E41*2,IF(F41="Obrigatória",E41*1.5,IF(F41="Recomendada",E41*1,0)))</f>
        <v>1.5</v>
      </c>
      <c r="I41" s="134"/>
      <c r="J41" s="134"/>
      <c r="K41" s="134"/>
      <c r="L41" s="134"/>
      <c r="M41" s="134"/>
      <c r="N41" s="79">
        <f>IF(I41="Sim",H41*0.3,0)</f>
        <v>0</v>
      </c>
      <c r="O41" s="79">
        <f>IF(J41="Sim",H41*0.3,0)</f>
        <v>0</v>
      </c>
      <c r="P41" s="79">
        <f>IF(K41="Sim",H41*0.2,0)</f>
        <v>0</v>
      </c>
      <c r="Q41" s="80">
        <f>IF(L41="Sim",H41*0.1,0)</f>
        <v>0</v>
      </c>
      <c r="R41" s="79">
        <f>IF(M41="Sim",H41*0.1,0)</f>
        <v>0</v>
      </c>
      <c r="S41" s="156">
        <f>SUM(N41:R41)</f>
        <v>0</v>
      </c>
      <c r="T41" s="162"/>
      <c r="U41" s="193"/>
      <c r="V41" s="193"/>
      <c r="W41" s="193"/>
    </row>
    <row r="42" spans="1:23" s="25" customFormat="1" ht="18.899999999999999" customHeight="1" x14ac:dyDescent="0.35">
      <c r="A42" s="82" t="s">
        <v>31</v>
      </c>
      <c r="B42" s="81"/>
      <c r="C42" s="81"/>
      <c r="D42" s="81" t="s">
        <v>41</v>
      </c>
      <c r="E42" s="178"/>
      <c r="F42" s="237"/>
      <c r="G42" s="237"/>
      <c r="H42" s="237"/>
      <c r="I42" s="81"/>
      <c r="J42" s="81"/>
      <c r="K42" s="81"/>
      <c r="L42" s="81"/>
      <c r="M42" s="81"/>
      <c r="N42" s="81"/>
      <c r="O42" s="81"/>
      <c r="P42" s="81"/>
      <c r="Q42" s="82"/>
      <c r="R42" s="81"/>
      <c r="S42" s="81"/>
      <c r="T42" s="146">
        <f>SUM(S39:S41)/SUM(H39:H41)</f>
        <v>0</v>
      </c>
      <c r="U42" s="81"/>
      <c r="V42" s="81"/>
      <c r="W42" s="81"/>
    </row>
    <row r="43" spans="1:23" s="25" customFormat="1" x14ac:dyDescent="0.35">
      <c r="A43" s="89" t="s">
        <v>31</v>
      </c>
      <c r="B43" s="90"/>
      <c r="C43" s="90" t="s">
        <v>59</v>
      </c>
      <c r="D43" s="90" t="s">
        <v>60</v>
      </c>
      <c r="E43" s="179"/>
      <c r="F43" s="238"/>
      <c r="G43" s="238"/>
      <c r="H43" s="238"/>
      <c r="I43" s="90"/>
      <c r="J43" s="90"/>
      <c r="K43" s="90"/>
      <c r="L43" s="90"/>
      <c r="M43" s="90"/>
      <c r="N43" s="90"/>
      <c r="O43" s="90"/>
      <c r="P43" s="90"/>
      <c r="Q43" s="89"/>
      <c r="R43" s="90"/>
      <c r="S43" s="90"/>
      <c r="T43" s="147"/>
      <c r="U43" s="90"/>
      <c r="V43" s="90"/>
      <c r="W43" s="90"/>
    </row>
    <row r="44" spans="1:23" ht="129.5" x14ac:dyDescent="0.35">
      <c r="A44" s="87" t="s">
        <v>31</v>
      </c>
      <c r="B44" s="88" t="s">
        <v>60</v>
      </c>
      <c r="C44" s="118" t="s">
        <v>6052</v>
      </c>
      <c r="D44" s="257" t="s">
        <v>6053</v>
      </c>
      <c r="E44" s="175">
        <v>3</v>
      </c>
      <c r="F44" s="231" t="s">
        <v>40</v>
      </c>
      <c r="G44" s="231" t="s">
        <v>6061</v>
      </c>
      <c r="H44" s="232">
        <f t="shared" ref="H44:H50" si="8">IF(F44="Essencial",E44*2,IF(F44="Obrigatória",E44*1.5,IF(F44="Recomendada",E44*1,0)))</f>
        <v>4.5</v>
      </c>
      <c r="I44" s="134"/>
      <c r="J44" s="134"/>
      <c r="K44" s="134"/>
      <c r="L44" s="134"/>
      <c r="M44" s="134"/>
      <c r="N44" s="88">
        <f>IF(I44="Sim",H44*0.3,0)</f>
        <v>0</v>
      </c>
      <c r="O44" s="88">
        <f>IF(J44="Sim",H44*0.3,0)</f>
        <v>0</v>
      </c>
      <c r="P44" s="88">
        <f>IF(K44="Sim",H44*0.2,0)</f>
        <v>0</v>
      </c>
      <c r="Q44" s="87">
        <f>IF(L44="Sim",H44*0.1,0)</f>
        <v>0</v>
      </c>
      <c r="R44" s="88">
        <f>IF(M44="Sim",H44*0.1,0)</f>
        <v>0</v>
      </c>
      <c r="S44" s="154">
        <f t="shared" ref="S44:S49" si="9">SUM(N44:R44)</f>
        <v>0</v>
      </c>
      <c r="T44" s="162"/>
      <c r="U44" s="193"/>
      <c r="V44" s="193"/>
      <c r="W44" s="193"/>
    </row>
    <row r="45" spans="1:23" ht="117" x14ac:dyDescent="0.35">
      <c r="A45" s="34" t="s">
        <v>31</v>
      </c>
      <c r="B45" s="36" t="s">
        <v>60</v>
      </c>
      <c r="C45" s="119" t="s">
        <v>6054</v>
      </c>
      <c r="D45" s="257" t="s">
        <v>6410</v>
      </c>
      <c r="E45" s="176">
        <v>3</v>
      </c>
      <c r="F45" s="233" t="s">
        <v>40</v>
      </c>
      <c r="G45" s="233" t="s">
        <v>6062</v>
      </c>
      <c r="H45" s="234">
        <f t="shared" si="8"/>
        <v>4.5</v>
      </c>
      <c r="I45" s="134"/>
      <c r="J45" s="134"/>
      <c r="K45" s="134"/>
      <c r="L45" s="134"/>
      <c r="M45" s="134"/>
      <c r="N45" s="36">
        <f>IF(I45="Sim",H45*0.3,0)</f>
        <v>0</v>
      </c>
      <c r="O45" s="36">
        <f>IF(J45="Sim",H45*0.3,0)</f>
        <v>0</v>
      </c>
      <c r="P45" s="36">
        <f>IF(K45="Sim",H45*0.2,0)</f>
        <v>0</v>
      </c>
      <c r="Q45" s="269">
        <f>IF(L45="Sim",H45*0.1,0)</f>
        <v>0</v>
      </c>
      <c r="R45" s="36">
        <f>IF(M45="Sim",H45*0.1,0)</f>
        <v>0</v>
      </c>
      <c r="S45" s="155">
        <f t="shared" si="9"/>
        <v>0</v>
      </c>
      <c r="T45" s="162"/>
      <c r="U45" s="193"/>
      <c r="V45" s="193"/>
      <c r="W45" s="193"/>
    </row>
    <row r="46" spans="1:23" ht="52" x14ac:dyDescent="0.35">
      <c r="A46" s="34" t="s">
        <v>31</v>
      </c>
      <c r="B46" s="36" t="s">
        <v>60</v>
      </c>
      <c r="C46" s="119" t="s">
        <v>6055</v>
      </c>
      <c r="D46" s="257" t="s">
        <v>6411</v>
      </c>
      <c r="E46" s="176">
        <v>3</v>
      </c>
      <c r="F46" s="233" t="s">
        <v>40</v>
      </c>
      <c r="G46" s="233" t="s">
        <v>6061</v>
      </c>
      <c r="H46" s="234">
        <f t="shared" si="8"/>
        <v>4.5</v>
      </c>
      <c r="I46" s="134"/>
      <c r="J46" s="134"/>
      <c r="K46" s="268" t="s">
        <v>38</v>
      </c>
      <c r="L46" s="268" t="s">
        <v>38</v>
      </c>
      <c r="M46" s="268" t="s">
        <v>38</v>
      </c>
      <c r="N46" s="36">
        <f>IF(I46="Sim",H46*0.5,0)</f>
        <v>0</v>
      </c>
      <c r="O46" s="36">
        <f>IF(J46="Sim",H46*0.5,0)</f>
        <v>0</v>
      </c>
      <c r="P46" s="36" t="str">
        <f>IF(L49="Não se aplica","N/D")</f>
        <v>N/D</v>
      </c>
      <c r="Q46" s="269" t="str">
        <f>IF(L49="Não se aplica","N/D")</f>
        <v>N/D</v>
      </c>
      <c r="R46" s="36" t="str">
        <f>IF(L49="Não se aplica","N/D")</f>
        <v>N/D</v>
      </c>
      <c r="S46" s="155">
        <f t="shared" si="9"/>
        <v>0</v>
      </c>
      <c r="T46" s="162"/>
      <c r="U46" s="193"/>
      <c r="V46" s="193"/>
      <c r="W46" s="193"/>
    </row>
    <row r="47" spans="1:23" ht="74" x14ac:dyDescent="0.35">
      <c r="A47" s="34" t="s">
        <v>31</v>
      </c>
      <c r="B47" s="36" t="s">
        <v>60</v>
      </c>
      <c r="C47" s="119" t="s">
        <v>6056</v>
      </c>
      <c r="D47" s="257" t="s">
        <v>6412</v>
      </c>
      <c r="E47" s="176">
        <v>3</v>
      </c>
      <c r="F47" s="233" t="s">
        <v>50</v>
      </c>
      <c r="G47" s="233" t="s">
        <v>6063</v>
      </c>
      <c r="H47" s="234">
        <f t="shared" si="8"/>
        <v>3</v>
      </c>
      <c r="I47" s="134"/>
      <c r="J47" s="134"/>
      <c r="K47" s="134"/>
      <c r="L47" s="134"/>
      <c r="M47" s="134"/>
      <c r="N47" s="36">
        <f>IF(I47="Sim",H47*0.3,0)</f>
        <v>0</v>
      </c>
      <c r="O47" s="36">
        <f>IF(J47="Sim",H47*0.3,0)</f>
        <v>0</v>
      </c>
      <c r="P47" s="36">
        <f>IF(K47="Sim",H47*0.2,0)</f>
        <v>0</v>
      </c>
      <c r="Q47" s="269">
        <f>IF(L47="Sim",H47*0.1,0)</f>
        <v>0</v>
      </c>
      <c r="R47" s="36">
        <f>IF(M47="Sim",H47*0.1,0)</f>
        <v>0</v>
      </c>
      <c r="S47" s="155">
        <f t="shared" si="9"/>
        <v>0</v>
      </c>
      <c r="T47" s="162"/>
      <c r="U47" s="193"/>
      <c r="V47" s="193"/>
      <c r="W47" s="193"/>
    </row>
    <row r="48" spans="1:23" ht="76.5" customHeight="1" x14ac:dyDescent="0.35">
      <c r="A48" s="34" t="s">
        <v>31</v>
      </c>
      <c r="B48" s="36" t="s">
        <v>60</v>
      </c>
      <c r="C48" s="119" t="s">
        <v>6058</v>
      </c>
      <c r="D48" s="257" t="s">
        <v>6057</v>
      </c>
      <c r="E48" s="176">
        <v>3</v>
      </c>
      <c r="F48" s="233" t="s">
        <v>50</v>
      </c>
      <c r="G48" s="233" t="s">
        <v>6064</v>
      </c>
      <c r="H48" s="234">
        <f t="shared" si="8"/>
        <v>3</v>
      </c>
      <c r="I48" s="134"/>
      <c r="J48" s="134"/>
      <c r="K48" s="134"/>
      <c r="L48" s="134"/>
      <c r="M48" s="134"/>
      <c r="N48" s="36">
        <f>IF(I48="Sim",H48*0.3,0)</f>
        <v>0</v>
      </c>
      <c r="O48" s="36">
        <f>IF(J48="Sim",H48*0.3,0)</f>
        <v>0</v>
      </c>
      <c r="P48" s="36">
        <f>IF(K48="Sim",H48*0.2,0)</f>
        <v>0</v>
      </c>
      <c r="Q48" s="269">
        <f>IF(L48="Sim",H48*0.1,0)</f>
        <v>0</v>
      </c>
      <c r="R48" s="36">
        <f>IF(M48="Sim",H48*0.1,0)</f>
        <v>0</v>
      </c>
      <c r="S48" s="155">
        <f t="shared" ref="S48" si="10">SUM(N48:R48)</f>
        <v>0</v>
      </c>
      <c r="T48" s="162"/>
      <c r="U48" s="193"/>
      <c r="V48" s="193"/>
      <c r="W48" s="193"/>
    </row>
    <row r="49" spans="1:23" ht="92.5" x14ac:dyDescent="0.35">
      <c r="A49" s="80" t="s">
        <v>31</v>
      </c>
      <c r="B49" s="79" t="s">
        <v>60</v>
      </c>
      <c r="C49" s="120" t="s">
        <v>6059</v>
      </c>
      <c r="D49" s="257" t="s">
        <v>6413</v>
      </c>
      <c r="E49" s="177">
        <v>3</v>
      </c>
      <c r="F49" s="235" t="s">
        <v>40</v>
      </c>
      <c r="G49" s="235" t="s">
        <v>6065</v>
      </c>
      <c r="H49" s="236">
        <f t="shared" si="8"/>
        <v>4.5</v>
      </c>
      <c r="I49" s="134"/>
      <c r="J49" s="134"/>
      <c r="K49" s="134"/>
      <c r="L49" s="124" t="s">
        <v>38</v>
      </c>
      <c r="M49" s="134"/>
      <c r="N49" s="36">
        <f>IF(I49="Sim",H49*0.325,0)</f>
        <v>0</v>
      </c>
      <c r="O49" s="36">
        <f>IF(J49="Sim",H49*0.325,0)</f>
        <v>0</v>
      </c>
      <c r="P49" s="36">
        <f>IF(K49="Sim",H49*0.225,0)</f>
        <v>0</v>
      </c>
      <c r="Q49" s="269" t="str">
        <f>IF(L49="Não se aplica","N/D")</f>
        <v>N/D</v>
      </c>
      <c r="R49" s="36">
        <f>IF(M49="Sim",H49*0.125,0)</f>
        <v>0</v>
      </c>
      <c r="S49" s="155">
        <f t="shared" si="9"/>
        <v>0</v>
      </c>
      <c r="T49" s="162"/>
      <c r="U49" s="193"/>
      <c r="V49" s="193"/>
      <c r="W49" s="193"/>
    </row>
    <row r="50" spans="1:23" ht="111" x14ac:dyDescent="0.35">
      <c r="A50" s="80" t="s">
        <v>31</v>
      </c>
      <c r="B50" s="79" t="s">
        <v>60</v>
      </c>
      <c r="C50" s="259" t="s">
        <v>6414</v>
      </c>
      <c r="D50" s="257" t="s">
        <v>6060</v>
      </c>
      <c r="E50" s="260">
        <v>3</v>
      </c>
      <c r="F50" s="235" t="s">
        <v>40</v>
      </c>
      <c r="G50" s="235" t="s">
        <v>6065</v>
      </c>
      <c r="H50" s="236">
        <f t="shared" si="8"/>
        <v>4.5</v>
      </c>
      <c r="I50" s="134"/>
      <c r="J50" s="134"/>
      <c r="K50" s="126" t="s">
        <v>38</v>
      </c>
      <c r="L50" s="126" t="s">
        <v>38</v>
      </c>
      <c r="M50" s="134"/>
      <c r="N50" s="79">
        <f>IF(I50="Sim",H50*0.5,0)</f>
        <v>0</v>
      </c>
      <c r="O50" s="79">
        <f>IF(J50="Sim",H50*0.5,0)</f>
        <v>0</v>
      </c>
      <c r="P50" s="79" t="str">
        <f>IF(K50="Não se aplica","N/D")</f>
        <v>N/D</v>
      </c>
      <c r="Q50" s="270" t="str">
        <f>IF(L50="Não se aplica","N/D")</f>
        <v>N/D</v>
      </c>
      <c r="R50" s="79" t="b">
        <f>IF(M50="Não se aplica","N/D")</f>
        <v>0</v>
      </c>
      <c r="S50" s="156">
        <f t="shared" ref="S50" si="11">SUM(N50:R50)</f>
        <v>0</v>
      </c>
      <c r="T50" s="162"/>
      <c r="U50" s="193"/>
      <c r="V50" s="193"/>
      <c r="W50" s="193"/>
    </row>
    <row r="51" spans="1:23" s="25" customFormat="1" ht="24.9" customHeight="1" x14ac:dyDescent="0.35">
      <c r="A51" s="82" t="s">
        <v>31</v>
      </c>
      <c r="B51" s="81"/>
      <c r="C51" s="81"/>
      <c r="D51" s="81" t="s">
        <v>41</v>
      </c>
      <c r="E51" s="178"/>
      <c r="F51" s="237"/>
      <c r="G51" s="237"/>
      <c r="H51" s="237"/>
      <c r="I51" s="81"/>
      <c r="J51" s="81"/>
      <c r="K51" s="81"/>
      <c r="L51" s="81"/>
      <c r="M51" s="81"/>
      <c r="N51" s="81"/>
      <c r="O51" s="81"/>
      <c r="P51" s="81"/>
      <c r="Q51" s="82"/>
      <c r="R51" s="81"/>
      <c r="S51" s="81"/>
      <c r="T51" s="146">
        <f>SUM(S44:S50)/SUM(H44:H50)</f>
        <v>0</v>
      </c>
      <c r="U51" s="81"/>
      <c r="V51" s="81"/>
      <c r="W51" s="81"/>
    </row>
    <row r="52" spans="1:23" s="25" customFormat="1" x14ac:dyDescent="0.35">
      <c r="A52" s="89" t="s">
        <v>31</v>
      </c>
      <c r="B52" s="90"/>
      <c r="C52" s="90" t="s">
        <v>61</v>
      </c>
      <c r="D52" s="90" t="s">
        <v>62</v>
      </c>
      <c r="E52" s="179"/>
      <c r="F52" s="238"/>
      <c r="G52" s="238"/>
      <c r="H52" s="238"/>
      <c r="I52" s="90"/>
      <c r="J52" s="90"/>
      <c r="K52" s="90"/>
      <c r="L52" s="90"/>
      <c r="M52" s="90"/>
      <c r="N52" s="90"/>
      <c r="O52" s="90"/>
      <c r="P52" s="90"/>
      <c r="Q52" s="89"/>
      <c r="R52" s="90"/>
      <c r="S52" s="90"/>
      <c r="T52" s="147"/>
      <c r="U52" s="90"/>
      <c r="V52" s="90"/>
      <c r="W52" s="90"/>
    </row>
    <row r="53" spans="1:23" ht="117" x14ac:dyDescent="0.35">
      <c r="A53" s="87" t="s">
        <v>31</v>
      </c>
      <c r="B53" s="88" t="s">
        <v>62</v>
      </c>
      <c r="C53" s="118" t="s">
        <v>6066</v>
      </c>
      <c r="D53" s="118" t="s">
        <v>6067</v>
      </c>
      <c r="E53" s="175">
        <v>1</v>
      </c>
      <c r="F53" s="231" t="s">
        <v>40</v>
      </c>
      <c r="G53" s="231" t="s">
        <v>6069</v>
      </c>
      <c r="H53" s="232">
        <f>IF(F53="Essencial",E53*2,IF(F53="Obrigatória",E53*1.5,IF(F53="Recomendada",E53*1,0)))</f>
        <v>1.5</v>
      </c>
      <c r="I53" s="134"/>
      <c r="J53" s="134"/>
      <c r="K53" s="134"/>
      <c r="L53" s="134"/>
      <c r="M53" s="134"/>
      <c r="N53" s="88">
        <f>IF(I53="Sim",H53*0.3,0)</f>
        <v>0</v>
      </c>
      <c r="O53" s="88">
        <f>IF(J53="Sim",H53*0.3,0)</f>
        <v>0</v>
      </c>
      <c r="P53" s="88">
        <f>IF(K53="Sim",H53*0.2,0)</f>
        <v>0</v>
      </c>
      <c r="Q53" s="87">
        <f>IF(L53="Sim",H53*0.1,0)</f>
        <v>0</v>
      </c>
      <c r="R53" s="88">
        <f>IF(M53="Sim",H53*0.1,0)</f>
        <v>0</v>
      </c>
      <c r="S53" s="154">
        <f>SUM(N53:R53)</f>
        <v>0</v>
      </c>
      <c r="T53" s="162"/>
      <c r="U53" s="193"/>
      <c r="V53" s="193"/>
      <c r="W53" s="193"/>
    </row>
    <row r="54" spans="1:23" s="135" customFormat="1" ht="78" x14ac:dyDescent="0.35">
      <c r="A54" s="80" t="s">
        <v>31</v>
      </c>
      <c r="B54" s="79" t="s">
        <v>62</v>
      </c>
      <c r="C54" s="120" t="s">
        <v>6068</v>
      </c>
      <c r="D54" s="120" t="s">
        <v>63</v>
      </c>
      <c r="E54" s="177">
        <v>1</v>
      </c>
      <c r="F54" s="235" t="s">
        <v>40</v>
      </c>
      <c r="G54" s="235" t="s">
        <v>6070</v>
      </c>
      <c r="H54" s="236">
        <f>IF(F54="Essencial",E54*2,IF(F54="Obrigatória",E54*1.5,IF(F54="Recomendada",E54*1,0)))</f>
        <v>1.5</v>
      </c>
      <c r="I54" s="134"/>
      <c r="J54" s="134"/>
      <c r="K54" s="134"/>
      <c r="L54" s="126" t="s">
        <v>38</v>
      </c>
      <c r="M54" s="134"/>
      <c r="N54" s="79">
        <f>IF(I54="Sim",H54*0.325,0)</f>
        <v>0</v>
      </c>
      <c r="O54" s="79">
        <f>IF(J54="Sim",H54*0.325,0)</f>
        <v>0</v>
      </c>
      <c r="P54" s="79">
        <f>IF(K54="Sim",H54*0.225,0)</f>
        <v>0</v>
      </c>
      <c r="Q54" s="80" t="str">
        <f>IF(L54="Não se aplica","N/D")</f>
        <v>N/D</v>
      </c>
      <c r="R54" s="79">
        <f>IF(M54="Sim",H54*0.125,0)</f>
        <v>0</v>
      </c>
      <c r="S54" s="156">
        <f>SUM(N54:R54)</f>
        <v>0</v>
      </c>
      <c r="T54" s="162"/>
      <c r="U54" s="193"/>
      <c r="V54" s="193"/>
      <c r="W54" s="193"/>
    </row>
    <row r="55" spans="1:23" s="93" customFormat="1" ht="17.149999999999999" customHeight="1" x14ac:dyDescent="0.35">
      <c r="A55" s="82" t="s">
        <v>31</v>
      </c>
      <c r="B55" s="81"/>
      <c r="C55" s="81"/>
      <c r="D55" s="81" t="s">
        <v>41</v>
      </c>
      <c r="E55" s="178"/>
      <c r="F55" s="237"/>
      <c r="G55" s="237"/>
      <c r="H55" s="237"/>
      <c r="I55" s="81"/>
      <c r="J55" s="81"/>
      <c r="K55" s="81"/>
      <c r="L55" s="81"/>
      <c r="M55" s="81"/>
      <c r="N55" s="81"/>
      <c r="O55" s="81"/>
      <c r="P55" s="81"/>
      <c r="Q55" s="82"/>
      <c r="R55" s="81"/>
      <c r="S55" s="81"/>
      <c r="T55" s="146">
        <f>SUM(S53:S54)/SUM(H53:H54)</f>
        <v>0</v>
      </c>
      <c r="U55" s="81"/>
      <c r="V55" s="81"/>
      <c r="W55" s="81"/>
    </row>
    <row r="56" spans="1:23" s="25" customFormat="1" x14ac:dyDescent="0.35">
      <c r="A56" s="89" t="s">
        <v>31</v>
      </c>
      <c r="B56" s="90"/>
      <c r="C56" s="90" t="s">
        <v>64</v>
      </c>
      <c r="D56" s="90" t="s">
        <v>65</v>
      </c>
      <c r="E56" s="179"/>
      <c r="F56" s="238"/>
      <c r="G56" s="238"/>
      <c r="H56" s="238"/>
      <c r="I56" s="90"/>
      <c r="J56" s="90"/>
      <c r="K56" s="90"/>
      <c r="L56" s="90"/>
      <c r="M56" s="90"/>
      <c r="N56" s="90"/>
      <c r="O56" s="90"/>
      <c r="P56" s="90"/>
      <c r="Q56" s="89"/>
      <c r="R56" s="90"/>
      <c r="S56" s="90"/>
      <c r="T56" s="147"/>
      <c r="U56" s="90"/>
      <c r="V56" s="90"/>
      <c r="W56" s="90"/>
    </row>
    <row r="57" spans="1:23" ht="78" x14ac:dyDescent="0.35">
      <c r="A57" s="87" t="s">
        <v>31</v>
      </c>
      <c r="B57" s="88" t="s">
        <v>65</v>
      </c>
      <c r="C57" s="118" t="s">
        <v>6071</v>
      </c>
      <c r="D57" s="118" t="s">
        <v>6072</v>
      </c>
      <c r="E57" s="175">
        <v>3</v>
      </c>
      <c r="F57" s="231" t="s">
        <v>40</v>
      </c>
      <c r="G57" s="231" t="s">
        <v>6081</v>
      </c>
      <c r="H57" s="232">
        <f t="shared" ref="H57:H63" si="12">IF(F57="Essencial",E57*2,IF(F57="Obrigatória",E57*1.5,IF(F57="Recomendada",E57*1,0)))</f>
        <v>4.5</v>
      </c>
      <c r="I57" s="134"/>
      <c r="J57" s="134"/>
      <c r="K57" s="134"/>
      <c r="L57" s="134"/>
      <c r="M57" s="134"/>
      <c r="N57" s="88">
        <f>IF(I57="Sim",H57*0.3,0)</f>
        <v>0</v>
      </c>
      <c r="O57" s="88">
        <f>IF(J57="Sim",H57*0.3,0)</f>
        <v>0</v>
      </c>
      <c r="P57" s="88">
        <f>IF(K57="Sim",H57*0.2,0)</f>
        <v>0</v>
      </c>
      <c r="Q57" s="87">
        <f>IF(L57="Sim",H57*0.1,0)</f>
        <v>0</v>
      </c>
      <c r="R57" s="88">
        <f>IF(M57="Sim",H57*0.1,0)</f>
        <v>0</v>
      </c>
      <c r="S57" s="154">
        <f t="shared" ref="S57:S63" si="13">SUM(N57:R57)</f>
        <v>0</v>
      </c>
      <c r="T57" s="162"/>
      <c r="U57" s="193"/>
      <c r="V57" s="193"/>
      <c r="W57" s="193"/>
    </row>
    <row r="58" spans="1:23" ht="52" x14ac:dyDescent="0.35">
      <c r="A58" s="34" t="s">
        <v>31</v>
      </c>
      <c r="B58" s="36" t="s">
        <v>65</v>
      </c>
      <c r="C58" s="119" t="s">
        <v>6073</v>
      </c>
      <c r="D58" s="119" t="s">
        <v>66</v>
      </c>
      <c r="E58" s="176">
        <v>3</v>
      </c>
      <c r="F58" s="233" t="s">
        <v>40</v>
      </c>
      <c r="G58" s="233" t="s">
        <v>6082</v>
      </c>
      <c r="H58" s="234">
        <f t="shared" si="12"/>
        <v>4.5</v>
      </c>
      <c r="I58" s="134"/>
      <c r="J58" s="134"/>
      <c r="K58" s="134"/>
      <c r="L58" s="124" t="s">
        <v>38</v>
      </c>
      <c r="M58" s="134"/>
      <c r="N58" s="36">
        <f>IF(I58="Sim",H58*0.325,0)</f>
        <v>0</v>
      </c>
      <c r="O58" s="36">
        <f>IF(J58="Sim",H58*0.325,0)</f>
        <v>0</v>
      </c>
      <c r="P58" s="36">
        <f>IF(K58="Sim",H58*0.225,0)</f>
        <v>0</v>
      </c>
      <c r="Q58" s="34" t="str">
        <f>IF(L58="Não se aplica","N/D")</f>
        <v>N/D</v>
      </c>
      <c r="R58" s="36">
        <f>IF(M58="Sim",H58*0.125,0)</f>
        <v>0</v>
      </c>
      <c r="S58" s="155">
        <f t="shared" si="13"/>
        <v>0</v>
      </c>
      <c r="T58" s="162"/>
      <c r="U58" s="193"/>
      <c r="V58" s="193"/>
      <c r="W58" s="193"/>
    </row>
    <row r="59" spans="1:23" ht="52" x14ac:dyDescent="0.35">
      <c r="A59" s="34" t="s">
        <v>31</v>
      </c>
      <c r="B59" s="36" t="s">
        <v>65</v>
      </c>
      <c r="C59" s="119" t="s">
        <v>6074</v>
      </c>
      <c r="D59" s="119" t="s">
        <v>67</v>
      </c>
      <c r="E59" s="176">
        <v>3</v>
      </c>
      <c r="F59" s="233" t="s">
        <v>40</v>
      </c>
      <c r="G59" s="233" t="s">
        <v>6083</v>
      </c>
      <c r="H59" s="234">
        <f t="shared" si="12"/>
        <v>4.5</v>
      </c>
      <c r="I59" s="134"/>
      <c r="J59" s="134"/>
      <c r="K59" s="134"/>
      <c r="L59" s="124" t="s">
        <v>38</v>
      </c>
      <c r="M59" s="134"/>
      <c r="N59" s="36">
        <f>IF(I59="Sim",H59*0.325,0)</f>
        <v>0</v>
      </c>
      <c r="O59" s="36">
        <f>IF(J59="Sim",H59*0.325,0)</f>
        <v>0</v>
      </c>
      <c r="P59" s="36">
        <f>IF(K59="Sim",H59*0.225,0)</f>
        <v>0</v>
      </c>
      <c r="Q59" s="34" t="str">
        <f>IF(L59="Não se aplica","N/D")</f>
        <v>N/D</v>
      </c>
      <c r="R59" s="36">
        <f>IF(M59="Sim",H59*0.125,0)</f>
        <v>0</v>
      </c>
      <c r="S59" s="155">
        <f t="shared" si="13"/>
        <v>0</v>
      </c>
      <c r="T59" s="162"/>
      <c r="U59" s="193"/>
      <c r="V59" s="193"/>
      <c r="W59" s="193"/>
    </row>
    <row r="60" spans="1:23" ht="52" x14ac:dyDescent="0.35">
      <c r="A60" s="34" t="s">
        <v>31</v>
      </c>
      <c r="B60" s="36" t="s">
        <v>65</v>
      </c>
      <c r="C60" s="119" t="s">
        <v>6075</v>
      </c>
      <c r="D60" s="119" t="s">
        <v>68</v>
      </c>
      <c r="E60" s="176">
        <v>3</v>
      </c>
      <c r="F60" s="233" t="s">
        <v>40</v>
      </c>
      <c r="G60" s="233" t="s">
        <v>6084</v>
      </c>
      <c r="H60" s="234">
        <f t="shared" si="12"/>
        <v>4.5</v>
      </c>
      <c r="I60" s="134"/>
      <c r="J60" s="134"/>
      <c r="K60" s="134"/>
      <c r="L60" s="124" t="s">
        <v>38</v>
      </c>
      <c r="M60" s="134"/>
      <c r="N60" s="36">
        <f>IF(I60="Sim",H60*0.325,0)</f>
        <v>0</v>
      </c>
      <c r="O60" s="36">
        <f>IF(J60="Sim",H60*0.325,0)</f>
        <v>0</v>
      </c>
      <c r="P60" s="36">
        <f>IF(K60="Sim",H60*0.225,0)</f>
        <v>0</v>
      </c>
      <c r="Q60" s="34" t="str">
        <f>IF(L60="Não se aplica","N/D")</f>
        <v>N/D</v>
      </c>
      <c r="R60" s="36">
        <f>IF(M60="Sim",H60*0.125,0)</f>
        <v>0</v>
      </c>
      <c r="S60" s="155">
        <f t="shared" si="13"/>
        <v>0</v>
      </c>
      <c r="T60" s="162"/>
      <c r="U60" s="193"/>
      <c r="V60" s="193"/>
      <c r="W60" s="193"/>
    </row>
    <row r="61" spans="1:23" ht="52" x14ac:dyDescent="0.35">
      <c r="A61" s="34" t="s">
        <v>31</v>
      </c>
      <c r="B61" s="36" t="s">
        <v>65</v>
      </c>
      <c r="C61" s="119" t="s">
        <v>6076</v>
      </c>
      <c r="D61" s="119" t="s">
        <v>6077</v>
      </c>
      <c r="E61" s="176">
        <v>3</v>
      </c>
      <c r="F61" s="233" t="s">
        <v>40</v>
      </c>
      <c r="G61" s="233" t="s">
        <v>6085</v>
      </c>
      <c r="H61" s="234">
        <f t="shared" si="12"/>
        <v>4.5</v>
      </c>
      <c r="I61" s="134"/>
      <c r="J61" s="134"/>
      <c r="K61" s="134"/>
      <c r="L61" s="124" t="s">
        <v>38</v>
      </c>
      <c r="M61" s="134"/>
      <c r="N61" s="36">
        <f>IF(I61="Sim",H61*0.325,0)</f>
        <v>0</v>
      </c>
      <c r="O61" s="36">
        <f>IF(J61="Sim",H61*0.325,0)</f>
        <v>0</v>
      </c>
      <c r="P61" s="36">
        <f>IF(K61="Sim",H61*0.225,0)</f>
        <v>0</v>
      </c>
      <c r="Q61" s="34" t="str">
        <f>IF(L61="Não se aplica","N/D")</f>
        <v>N/D</v>
      </c>
      <c r="R61" s="36">
        <f>IF(M61="Sim",H61*0.125,0)</f>
        <v>0</v>
      </c>
      <c r="S61" s="155">
        <f t="shared" si="13"/>
        <v>0</v>
      </c>
      <c r="T61" s="162"/>
      <c r="U61" s="193"/>
      <c r="V61" s="193"/>
      <c r="W61" s="193"/>
    </row>
    <row r="62" spans="1:23" x14ac:dyDescent="0.35">
      <c r="A62" s="34" t="s">
        <v>31</v>
      </c>
      <c r="B62" s="36" t="s">
        <v>65</v>
      </c>
      <c r="C62" s="119" t="s">
        <v>6078</v>
      </c>
      <c r="D62" s="119" t="s">
        <v>6415</v>
      </c>
      <c r="E62" s="176">
        <v>3</v>
      </c>
      <c r="F62" s="233" t="s">
        <v>50</v>
      </c>
      <c r="G62" s="233" t="s">
        <v>6086</v>
      </c>
      <c r="H62" s="234">
        <f t="shared" si="12"/>
        <v>3</v>
      </c>
      <c r="I62" s="134"/>
      <c r="J62" s="134"/>
      <c r="K62" s="124" t="s">
        <v>38</v>
      </c>
      <c r="L62" s="124" t="s">
        <v>38</v>
      </c>
      <c r="M62" s="123" t="s">
        <v>38</v>
      </c>
      <c r="N62" s="36">
        <f>IF(I62="Sim",H62*0.5,0)</f>
        <v>0</v>
      </c>
      <c r="O62" s="36">
        <f>IF(J62="Sim",H62*0.5,0)</f>
        <v>0</v>
      </c>
      <c r="P62" s="36" t="str">
        <f>IF(K62="Não se aplica","N/D")</f>
        <v>N/D</v>
      </c>
      <c r="Q62" s="34" t="str">
        <f>IF(L62="Não se aplica","N/D")</f>
        <v>N/D</v>
      </c>
      <c r="R62" s="36" t="str">
        <f>IF(M62="Não se aplica","N/D")</f>
        <v>N/D</v>
      </c>
      <c r="S62" s="155">
        <f t="shared" si="13"/>
        <v>0</v>
      </c>
      <c r="T62" s="162"/>
      <c r="U62" s="193"/>
      <c r="V62" s="193"/>
      <c r="W62" s="193"/>
    </row>
    <row r="63" spans="1:23" ht="65" x14ac:dyDescent="0.35">
      <c r="A63" s="80" t="s">
        <v>31</v>
      </c>
      <c r="B63" s="79" t="s">
        <v>65</v>
      </c>
      <c r="C63" s="120" t="s">
        <v>6079</v>
      </c>
      <c r="D63" s="120" t="s">
        <v>6416</v>
      </c>
      <c r="E63" s="177">
        <v>3</v>
      </c>
      <c r="F63" s="235" t="s">
        <v>50</v>
      </c>
      <c r="G63" s="235" t="s">
        <v>6087</v>
      </c>
      <c r="H63" s="236">
        <f t="shared" si="12"/>
        <v>3</v>
      </c>
      <c r="I63" s="134"/>
      <c r="J63" s="134"/>
      <c r="K63" s="134"/>
      <c r="L63" s="134"/>
      <c r="M63" s="134"/>
      <c r="N63" s="79">
        <f>IF(I63="Sim",H63*0.3,0)</f>
        <v>0</v>
      </c>
      <c r="O63" s="79">
        <f>IF(J63="Sim",H63*0.3,0)</f>
        <v>0</v>
      </c>
      <c r="P63" s="79">
        <f>IF(K63="Sim",H63*0.2,0)</f>
        <v>0</v>
      </c>
      <c r="Q63" s="80">
        <f>IF(L63="Sim",H63*0.1,0)</f>
        <v>0</v>
      </c>
      <c r="R63" s="79">
        <f>IF(M63="Sim",H63*0.1,0)</f>
        <v>0</v>
      </c>
      <c r="S63" s="156">
        <f t="shared" si="13"/>
        <v>0</v>
      </c>
      <c r="T63" s="162"/>
      <c r="U63" s="193"/>
      <c r="V63" s="193"/>
      <c r="W63" s="193"/>
    </row>
    <row r="64" spans="1:23" s="25" customFormat="1" ht="23.4" customHeight="1" x14ac:dyDescent="0.35">
      <c r="A64" s="82" t="s">
        <v>31</v>
      </c>
      <c r="B64" s="81"/>
      <c r="C64" s="81"/>
      <c r="D64" s="81" t="s">
        <v>41</v>
      </c>
      <c r="E64" s="178"/>
      <c r="F64" s="237"/>
      <c r="G64" s="237"/>
      <c r="H64" s="237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146">
        <f>SUM(S57:S63)/SUM(H57:H63)</f>
        <v>0</v>
      </c>
      <c r="U64" s="81"/>
      <c r="V64" s="81"/>
      <c r="W64" s="81"/>
    </row>
    <row r="65" spans="1:23" s="25" customFormat="1" x14ac:dyDescent="0.35">
      <c r="A65" s="89" t="s">
        <v>31</v>
      </c>
      <c r="B65" s="90"/>
      <c r="C65" s="90" t="s">
        <v>69</v>
      </c>
      <c r="D65" s="90" t="s">
        <v>70</v>
      </c>
      <c r="E65" s="179"/>
      <c r="F65" s="238"/>
      <c r="G65" s="238"/>
      <c r="H65" s="238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147"/>
      <c r="U65" s="90"/>
      <c r="V65" s="90"/>
      <c r="W65" s="90"/>
    </row>
    <row r="66" spans="1:23" ht="65" x14ac:dyDescent="0.35">
      <c r="A66" s="87" t="s">
        <v>31</v>
      </c>
      <c r="B66" s="88" t="s">
        <v>70</v>
      </c>
      <c r="C66" s="118" t="s">
        <v>6088</v>
      </c>
      <c r="D66" s="118" t="s">
        <v>71</v>
      </c>
      <c r="E66" s="175">
        <v>3</v>
      </c>
      <c r="F66" s="231" t="s">
        <v>40</v>
      </c>
      <c r="G66" s="231" t="s">
        <v>6094</v>
      </c>
      <c r="H66" s="232">
        <f>IF(F66="Essencial",E66*2,IF(F66="Obrigatória",E66*1.5,IF(F66="Recomendada",E66*1,0)))</f>
        <v>4.5</v>
      </c>
      <c r="I66" s="134"/>
      <c r="J66" s="134"/>
      <c r="K66" s="134"/>
      <c r="L66" s="134"/>
      <c r="M66" s="134"/>
      <c r="N66" s="88">
        <f>IF(I66="Sim",H66*0.3,0)</f>
        <v>0</v>
      </c>
      <c r="O66" s="88">
        <f>IF(J66="Sim",H66*0.3,0)</f>
        <v>0</v>
      </c>
      <c r="P66" s="88">
        <f>IF(K66="Sim",H66*0.2,0)</f>
        <v>0</v>
      </c>
      <c r="Q66" s="216">
        <f>IF(L66="Sim",H66*0.1,0)</f>
        <v>0</v>
      </c>
      <c r="R66" s="88">
        <f>IF(M66="Sim",H66*0.1,0)</f>
        <v>0</v>
      </c>
      <c r="S66" s="154">
        <f>SUM(N66:R66)</f>
        <v>0</v>
      </c>
      <c r="T66" s="162"/>
      <c r="U66" s="193"/>
      <c r="V66" s="193"/>
      <c r="W66" s="193"/>
    </row>
    <row r="67" spans="1:23" ht="39" x14ac:dyDescent="0.35">
      <c r="A67" s="34" t="s">
        <v>31</v>
      </c>
      <c r="B67" s="36" t="s">
        <v>70</v>
      </c>
      <c r="C67" s="119" t="s">
        <v>6089</v>
      </c>
      <c r="D67" s="119" t="s">
        <v>72</v>
      </c>
      <c r="E67" s="176">
        <v>3</v>
      </c>
      <c r="F67" s="233" t="s">
        <v>40</v>
      </c>
      <c r="G67" s="233" t="s">
        <v>6095</v>
      </c>
      <c r="H67" s="234">
        <f>IF(F67="Essencial",E67*2,IF(F67="Obrigatória",E67*1.5,IF(F67="Recomendada",E67*1,0)))</f>
        <v>4.5</v>
      </c>
      <c r="I67" s="134"/>
      <c r="J67" s="134"/>
      <c r="K67" s="134"/>
      <c r="L67" s="124" t="s">
        <v>38</v>
      </c>
      <c r="M67" s="134"/>
      <c r="N67" s="36">
        <f>IF(I67="Sim",H67*0.325,0)</f>
        <v>0</v>
      </c>
      <c r="O67" s="36">
        <f>IF(J67="Sim",H67*0.325,0)</f>
        <v>0</v>
      </c>
      <c r="P67" s="36">
        <f>IF(K67="Sim",H67*0.225,0)</f>
        <v>0</v>
      </c>
      <c r="Q67" s="217" t="str">
        <f>IF(L67="Não se aplica","N/D")</f>
        <v>N/D</v>
      </c>
      <c r="R67" s="36">
        <f>IF(M67="Sim",H67*0.125,0)</f>
        <v>0</v>
      </c>
      <c r="S67" s="155">
        <f>SUM(N67:R67)</f>
        <v>0</v>
      </c>
      <c r="T67" s="162"/>
      <c r="U67" s="193"/>
      <c r="V67" s="193"/>
      <c r="W67" s="193"/>
    </row>
    <row r="68" spans="1:23" ht="26" x14ac:dyDescent="0.35">
      <c r="A68" s="34" t="s">
        <v>31</v>
      </c>
      <c r="B68" s="36" t="s">
        <v>70</v>
      </c>
      <c r="C68" s="119" t="s">
        <v>6090</v>
      </c>
      <c r="D68" s="119" t="s">
        <v>6091</v>
      </c>
      <c r="E68" s="176">
        <v>3</v>
      </c>
      <c r="F68" s="233" t="s">
        <v>40</v>
      </c>
      <c r="G68" s="233" t="s">
        <v>6096</v>
      </c>
      <c r="H68" s="234">
        <f>IF(F68="Essencial",E68*2,IF(F68="Obrigatória",E68*1.5,IF(F68="Recomendada",E68*1,0)))</f>
        <v>4.5</v>
      </c>
      <c r="I68" s="134"/>
      <c r="J68" s="134"/>
      <c r="K68" s="134"/>
      <c r="L68" s="134"/>
      <c r="M68" s="134"/>
      <c r="N68" s="36">
        <f>IF(I68="Sim",H68*0.3,0)</f>
        <v>0</v>
      </c>
      <c r="O68" s="36">
        <f>IF(J68="Sim",H68*0.3,0)</f>
        <v>0</v>
      </c>
      <c r="P68" s="36">
        <f>IF(K68="Sim",H68*0.2,0)</f>
        <v>0</v>
      </c>
      <c r="Q68" s="217">
        <f>IF(L68="Sim",H68*0.1,0)</f>
        <v>0</v>
      </c>
      <c r="R68" s="36">
        <f>IF(M68="Sim",H68*0.1,0)</f>
        <v>0</v>
      </c>
      <c r="S68" s="155">
        <f>SUM(N68:R68)</f>
        <v>0</v>
      </c>
      <c r="T68" s="162"/>
      <c r="U68" s="193"/>
      <c r="V68" s="193"/>
      <c r="W68" s="193"/>
    </row>
    <row r="69" spans="1:23" ht="39" x14ac:dyDescent="0.35">
      <c r="A69" s="80" t="s">
        <v>31</v>
      </c>
      <c r="B69" s="79" t="s">
        <v>70</v>
      </c>
      <c r="C69" s="120" t="s">
        <v>6092</v>
      </c>
      <c r="D69" s="120" t="s">
        <v>6093</v>
      </c>
      <c r="E69" s="177">
        <v>3</v>
      </c>
      <c r="F69" s="235" t="s">
        <v>40</v>
      </c>
      <c r="G69" s="235" t="s">
        <v>6097</v>
      </c>
      <c r="H69" s="236">
        <f>IF(F69="Essencial",E69*2,IF(F69="Obrigatória",E69*1.5,IF(F69="Recomendada",E69*1,0)))</f>
        <v>4.5</v>
      </c>
      <c r="I69" s="134"/>
      <c r="J69" s="134"/>
      <c r="K69" s="134"/>
      <c r="L69" s="134"/>
      <c r="M69" s="134"/>
      <c r="N69" s="79">
        <f>IF(I69="Sim",H69*0.3,0)</f>
        <v>0</v>
      </c>
      <c r="O69" s="79">
        <f>IF(J69="Sim",H69*0.3,0)</f>
        <v>0</v>
      </c>
      <c r="P69" s="79">
        <f>IF(K69="Sim",H69*0.2,0)</f>
        <v>0</v>
      </c>
      <c r="Q69" s="218">
        <f>IF(L69="Sim",H69*0.1,0)</f>
        <v>0</v>
      </c>
      <c r="R69" s="79">
        <f>IF(M69="Sim",H69*0.1,0)</f>
        <v>0</v>
      </c>
      <c r="S69" s="156">
        <f>SUM(N69:R69)</f>
        <v>0</v>
      </c>
      <c r="T69" s="162"/>
      <c r="U69" s="193"/>
      <c r="V69" s="193"/>
      <c r="W69" s="193"/>
    </row>
    <row r="70" spans="1:23" s="25" customFormat="1" ht="23.4" customHeight="1" x14ac:dyDescent="0.35">
      <c r="A70" s="82" t="s">
        <v>31</v>
      </c>
      <c r="B70" s="81"/>
      <c r="C70" s="81"/>
      <c r="D70" s="81" t="s">
        <v>41</v>
      </c>
      <c r="E70" s="178"/>
      <c r="F70" s="237"/>
      <c r="G70" s="237"/>
      <c r="H70" s="237"/>
      <c r="I70" s="81"/>
      <c r="J70" s="81"/>
      <c r="K70" s="81"/>
      <c r="L70" s="81"/>
      <c r="M70" s="81"/>
      <c r="N70" s="81"/>
      <c r="O70" s="81"/>
      <c r="P70" s="81"/>
      <c r="Q70" s="219"/>
      <c r="R70" s="81"/>
      <c r="S70" s="81"/>
      <c r="T70" s="146">
        <f>SUM(S66:S69)/SUM(H66:H69)</f>
        <v>0</v>
      </c>
      <c r="U70" s="81"/>
      <c r="V70" s="81"/>
      <c r="W70" s="81"/>
    </row>
    <row r="71" spans="1:23" s="25" customFormat="1" x14ac:dyDescent="0.35">
      <c r="A71" s="89" t="s">
        <v>31</v>
      </c>
      <c r="B71" s="90"/>
      <c r="C71" s="90" t="s">
        <v>73</v>
      </c>
      <c r="D71" s="90" t="s">
        <v>74</v>
      </c>
      <c r="E71" s="179"/>
      <c r="F71" s="238"/>
      <c r="G71" s="238"/>
      <c r="H71" s="238"/>
      <c r="I71" s="90"/>
      <c r="J71" s="90"/>
      <c r="K71" s="90"/>
      <c r="L71" s="90"/>
      <c r="M71" s="90"/>
      <c r="N71" s="90"/>
      <c r="O71" s="90"/>
      <c r="P71" s="90"/>
      <c r="Q71" s="220"/>
      <c r="R71" s="90"/>
      <c r="S71" s="90"/>
      <c r="T71" s="147"/>
      <c r="U71" s="90"/>
      <c r="V71" s="90"/>
      <c r="W71" s="90"/>
    </row>
    <row r="72" spans="1:23" ht="39" x14ac:dyDescent="0.35">
      <c r="A72" s="87" t="s">
        <v>31</v>
      </c>
      <c r="B72" s="88" t="s">
        <v>74</v>
      </c>
      <c r="C72" s="118" t="s">
        <v>6098</v>
      </c>
      <c r="D72" s="118" t="s">
        <v>6099</v>
      </c>
      <c r="E72" s="175">
        <v>2</v>
      </c>
      <c r="F72" s="231" t="s">
        <v>50</v>
      </c>
      <c r="G72" s="231" t="s">
        <v>6104</v>
      </c>
      <c r="H72" s="232">
        <f>IF(F72="Essencial",E72*2,IF(F72="Obrigatória",E72*1.5,IF(F72="Recomendada",E72*1,0)))</f>
        <v>2</v>
      </c>
      <c r="I72" s="134"/>
      <c r="J72" s="134"/>
      <c r="K72" s="122" t="s">
        <v>38</v>
      </c>
      <c r="L72" s="134"/>
      <c r="M72" s="134"/>
      <c r="N72" s="88">
        <f>IF(I72="Sim", H72*0.35,0)</f>
        <v>0</v>
      </c>
      <c r="O72" s="88">
        <f>IF(J72="Sim", H72*0.35,0)</f>
        <v>0</v>
      </c>
      <c r="P72" s="88" t="str">
        <f>IF(K72="Não se aplica","N/D")</f>
        <v>N/D</v>
      </c>
      <c r="Q72" s="216">
        <f>IF(L72="Sim", H72*0.15,0)</f>
        <v>0</v>
      </c>
      <c r="R72" s="88">
        <f>IF(M72="Sim", H72*0.15,0)</f>
        <v>0</v>
      </c>
      <c r="S72" s="154">
        <f>SUM(N72:R72)</f>
        <v>0</v>
      </c>
      <c r="T72" s="162"/>
      <c r="U72" s="193"/>
      <c r="V72" s="193"/>
      <c r="W72" s="193"/>
    </row>
    <row r="73" spans="1:23" ht="39" customHeight="1" x14ac:dyDescent="0.35">
      <c r="A73" s="34" t="s">
        <v>31</v>
      </c>
      <c r="B73" s="36" t="s">
        <v>74</v>
      </c>
      <c r="C73" s="119" t="s">
        <v>6100</v>
      </c>
      <c r="D73" s="119" t="s">
        <v>6101</v>
      </c>
      <c r="E73" s="176">
        <v>2</v>
      </c>
      <c r="F73" s="233" t="s">
        <v>40</v>
      </c>
      <c r="G73" s="233" t="s">
        <v>6105</v>
      </c>
      <c r="H73" s="234">
        <f>IF(F73="Essencial",E73*2,IF(F73="Obrigatória",E73*1.5,IF(F73="Recomendada",E73*1,0)))</f>
        <v>3</v>
      </c>
      <c r="I73" s="134"/>
      <c r="J73" s="134"/>
      <c r="K73" s="124" t="s">
        <v>38</v>
      </c>
      <c r="L73" s="134"/>
      <c r="M73" s="124" t="s">
        <v>38</v>
      </c>
      <c r="N73" s="36">
        <f>IF(I73="Sim", H73*0.4286,0)</f>
        <v>0</v>
      </c>
      <c r="O73" s="36">
        <f>IF(J73="Sim", H73*0.4286,0)</f>
        <v>0</v>
      </c>
      <c r="P73" s="36" t="str">
        <f>IF(K73="Não se aplica","N/D")</f>
        <v>N/D</v>
      </c>
      <c r="Q73" s="217">
        <f>IF(L73="Sim", H73*0.1428,0)</f>
        <v>0</v>
      </c>
      <c r="R73" s="36" t="str">
        <f>IF(M73="Não se aplica","N/D")</f>
        <v>N/D</v>
      </c>
      <c r="S73" s="155">
        <f>SUM(N73:R73)</f>
        <v>0</v>
      </c>
      <c r="T73" s="162"/>
      <c r="U73" s="193"/>
      <c r="V73" s="193"/>
      <c r="W73" s="193"/>
    </row>
    <row r="74" spans="1:23" ht="39" customHeight="1" x14ac:dyDescent="0.35">
      <c r="A74" s="34" t="s">
        <v>31</v>
      </c>
      <c r="B74" s="36" t="s">
        <v>74</v>
      </c>
      <c r="C74" s="119" t="s">
        <v>6102</v>
      </c>
      <c r="D74" s="119" t="s">
        <v>6417</v>
      </c>
      <c r="E74" s="176">
        <v>2</v>
      </c>
      <c r="F74" s="233" t="s">
        <v>40</v>
      </c>
      <c r="G74" s="233" t="s">
        <v>6106</v>
      </c>
      <c r="H74" s="234">
        <f>IF(F74="Essencial",E74*2,IF(F74="Obrigatória",E74*1.5,IF(F74="Recomendada",E74*1,0)))</f>
        <v>3</v>
      </c>
      <c r="I74" s="134"/>
      <c r="J74" s="134"/>
      <c r="K74" s="124" t="s">
        <v>38</v>
      </c>
      <c r="L74" s="134"/>
      <c r="M74" s="124" t="s">
        <v>38</v>
      </c>
      <c r="N74" s="36">
        <f>IF(I74="Sim", H74*0.4286,0)</f>
        <v>0</v>
      </c>
      <c r="O74" s="36">
        <f>IF(J74="Sim", H74*0.4286,0)</f>
        <v>0</v>
      </c>
      <c r="P74" s="36" t="str">
        <f>IF(K74="Não se aplica","N/D")</f>
        <v>N/D</v>
      </c>
      <c r="Q74" s="217">
        <f>IF(L74="Sim", H74*0.1428,0)</f>
        <v>0</v>
      </c>
      <c r="R74" s="36" t="str">
        <f>IF(M74="Não se aplica","N/D")</f>
        <v>N/D</v>
      </c>
      <c r="S74" s="155">
        <f>SUM(N74:R74)</f>
        <v>0</v>
      </c>
      <c r="T74" s="162"/>
      <c r="U74" s="193"/>
      <c r="V74" s="193"/>
      <c r="W74" s="193"/>
    </row>
    <row r="75" spans="1:23" ht="52" x14ac:dyDescent="0.35">
      <c r="A75" s="80" t="s">
        <v>31</v>
      </c>
      <c r="B75" s="79" t="s">
        <v>74</v>
      </c>
      <c r="C75" s="120" t="s">
        <v>6103</v>
      </c>
      <c r="D75" s="120" t="s">
        <v>6418</v>
      </c>
      <c r="E75" s="177">
        <v>2</v>
      </c>
      <c r="F75" s="235" t="s">
        <v>40</v>
      </c>
      <c r="G75" s="235" t="s">
        <v>6107</v>
      </c>
      <c r="H75" s="236">
        <f>IF(F75="Essencial",E75*2,IF(F75="Obrigatória",E75*1.5,IF(F75="Recomendada",E75*1,0)))</f>
        <v>3</v>
      </c>
      <c r="I75" s="134"/>
      <c r="J75" s="134"/>
      <c r="K75" s="126" t="s">
        <v>38</v>
      </c>
      <c r="L75" s="134"/>
      <c r="M75" s="134"/>
      <c r="N75" s="79">
        <f>IF(I75="Sim",H75*0.375,0)</f>
        <v>0</v>
      </c>
      <c r="O75" s="79">
        <f>IF(J75="Sim",H75*0.375,0)</f>
        <v>0</v>
      </c>
      <c r="P75" s="79">
        <f>IF(K75="Sim",H75*0.2,0)</f>
        <v>0</v>
      </c>
      <c r="Q75" s="218">
        <f>IF(L75="Sim",H75*0.125,0)</f>
        <v>0</v>
      </c>
      <c r="R75" s="79">
        <f>IF(M75="Sim",H75*0.125,0)</f>
        <v>0</v>
      </c>
      <c r="S75" s="156">
        <f>SUM(N75:R75)</f>
        <v>0</v>
      </c>
      <c r="T75" s="162"/>
      <c r="U75" s="193"/>
      <c r="V75" s="193"/>
      <c r="W75" s="193"/>
    </row>
    <row r="76" spans="1:23" s="25" customFormat="1" ht="18.899999999999999" customHeight="1" x14ac:dyDescent="0.35">
      <c r="A76" s="82" t="s">
        <v>31</v>
      </c>
      <c r="B76" s="81"/>
      <c r="C76" s="81"/>
      <c r="D76" s="81" t="s">
        <v>41</v>
      </c>
      <c r="E76" s="178"/>
      <c r="F76" s="237"/>
      <c r="G76" s="237"/>
      <c r="H76" s="237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146">
        <f>SUM(S72:S75)/SUM(H72:H75)</f>
        <v>0</v>
      </c>
      <c r="U76" s="81"/>
      <c r="V76" s="81"/>
      <c r="W76" s="81"/>
    </row>
    <row r="77" spans="1:23" s="25" customFormat="1" ht="27.5" customHeight="1" x14ac:dyDescent="0.35">
      <c r="A77" s="89" t="s">
        <v>31</v>
      </c>
      <c r="B77" s="90"/>
      <c r="C77" s="90" t="s">
        <v>75</v>
      </c>
      <c r="D77" s="90" t="s">
        <v>76</v>
      </c>
      <c r="E77" s="179"/>
      <c r="F77" s="238"/>
      <c r="G77" s="238"/>
      <c r="H77" s="238"/>
      <c r="I77" s="90"/>
      <c r="J77" s="90"/>
      <c r="K77" s="90"/>
      <c r="L77" s="90"/>
      <c r="M77" s="90"/>
      <c r="N77" s="90"/>
      <c r="O77" s="90"/>
      <c r="P77" s="90"/>
      <c r="Q77" s="220"/>
      <c r="R77" s="90"/>
      <c r="S77" s="90"/>
      <c r="T77" s="147"/>
      <c r="U77" s="90"/>
      <c r="V77" s="90"/>
      <c r="W77" s="90"/>
    </row>
    <row r="78" spans="1:23" ht="36.5" customHeight="1" x14ac:dyDescent="0.35">
      <c r="A78" s="87" t="s">
        <v>31</v>
      </c>
      <c r="B78" s="88" t="s">
        <v>76</v>
      </c>
      <c r="C78" s="118" t="s">
        <v>6108</v>
      </c>
      <c r="D78" s="118" t="s">
        <v>77</v>
      </c>
      <c r="E78" s="175">
        <v>4</v>
      </c>
      <c r="F78" s="231" t="s">
        <v>40</v>
      </c>
      <c r="G78" s="231" t="s">
        <v>6112</v>
      </c>
      <c r="H78" s="232">
        <f>IF(F78="Essencial",E78*2,IF(F78="Obrigatória",E78*1.5,IF(F78="Recomendada",E78*1,0)))</f>
        <v>6</v>
      </c>
      <c r="I78" s="134"/>
      <c r="J78" s="134"/>
      <c r="K78" s="134"/>
      <c r="L78" s="122" t="s">
        <v>38</v>
      </c>
      <c r="M78" s="134"/>
      <c r="N78" s="88">
        <f>IF(I78="Sim",H78*0.325,0)</f>
        <v>0</v>
      </c>
      <c r="O78" s="88">
        <f>IF(J78="Sim",H78*0.325,0)</f>
        <v>0</v>
      </c>
      <c r="P78" s="88">
        <f>IF(K78="Sim",H78*0.225,0)</f>
        <v>0</v>
      </c>
      <c r="Q78" s="216" t="str">
        <f t="shared" ref="Q78:Q90" si="14">IF(L78="Não se aplica","N/D")</f>
        <v>N/D</v>
      </c>
      <c r="R78" s="88">
        <f>IF(M78="Sim",H78*0.125,0)</f>
        <v>0</v>
      </c>
      <c r="S78" s="154">
        <f>SUM(N78:R78)</f>
        <v>0</v>
      </c>
      <c r="T78" s="162"/>
      <c r="U78" s="193"/>
      <c r="V78" s="193"/>
      <c r="W78" s="193"/>
    </row>
    <row r="79" spans="1:23" ht="39" x14ac:dyDescent="0.35">
      <c r="A79" s="34" t="s">
        <v>31</v>
      </c>
      <c r="B79" s="36" t="s">
        <v>76</v>
      </c>
      <c r="C79" s="119" t="s">
        <v>6109</v>
      </c>
      <c r="D79" s="119" t="s">
        <v>78</v>
      </c>
      <c r="E79" s="176">
        <v>4</v>
      </c>
      <c r="F79" s="233" t="s">
        <v>40</v>
      </c>
      <c r="G79" s="233" t="s">
        <v>6113</v>
      </c>
      <c r="H79" s="234">
        <f>IF(F79="Essencial",E79*2,IF(F79="Obrigatória",E79*1.5,IF(F79="Recomendada",E79*1,0)))</f>
        <v>6</v>
      </c>
      <c r="I79" s="134"/>
      <c r="J79" s="134"/>
      <c r="K79" s="134"/>
      <c r="L79" s="124" t="s">
        <v>38</v>
      </c>
      <c r="M79" s="134"/>
      <c r="N79" s="36">
        <f>IF(I79="Sim",H79*0.325,0)</f>
        <v>0</v>
      </c>
      <c r="O79" s="36">
        <f>IF(J79="Sim",H79*0.325,0)</f>
        <v>0</v>
      </c>
      <c r="P79" s="36">
        <f>IF(K79="Sim",H79*0.225,0)</f>
        <v>0</v>
      </c>
      <c r="Q79" s="217" t="str">
        <f t="shared" si="14"/>
        <v>N/D</v>
      </c>
      <c r="R79" s="36">
        <f>IF(M79="Sim",H79*0.125,0)</f>
        <v>0</v>
      </c>
      <c r="S79" s="155">
        <f>SUM(N79:R79)</f>
        <v>0</v>
      </c>
      <c r="T79" s="162"/>
      <c r="U79" s="193"/>
      <c r="V79" s="193"/>
      <c r="W79" s="193"/>
    </row>
    <row r="80" spans="1:23" ht="39" x14ac:dyDescent="0.35">
      <c r="A80" s="34" t="s">
        <v>31</v>
      </c>
      <c r="B80" s="36" t="s">
        <v>76</v>
      </c>
      <c r="C80" s="119" t="s">
        <v>6110</v>
      </c>
      <c r="D80" s="119" t="s">
        <v>6111</v>
      </c>
      <c r="E80" s="176">
        <v>4</v>
      </c>
      <c r="F80" s="233" t="s">
        <v>40</v>
      </c>
      <c r="G80" s="233" t="s">
        <v>6114</v>
      </c>
      <c r="H80" s="234">
        <f>IF(F80="Essencial",E80*2,IF(F80="Obrigatória",E80*1.5,IF(F80="Recomendada",E80*1,0)))</f>
        <v>6</v>
      </c>
      <c r="I80" s="134"/>
      <c r="J80" s="134"/>
      <c r="K80" s="134"/>
      <c r="L80" s="124" t="s">
        <v>38</v>
      </c>
      <c r="M80" s="124" t="s">
        <v>38</v>
      </c>
      <c r="N80" s="36">
        <f>IF(I80="Sim",H80*0.366666666666666,0)</f>
        <v>0</v>
      </c>
      <c r="O80" s="36">
        <f>IF(J80="Sim",H80*0.366666666666666,0)</f>
        <v>0</v>
      </c>
      <c r="P80" s="36">
        <f>IF(K80="Sim",H80*0.266666666666666,0)</f>
        <v>0</v>
      </c>
      <c r="Q80" s="217" t="str">
        <f t="shared" si="14"/>
        <v>N/D</v>
      </c>
      <c r="R80" s="36" t="str">
        <f>IF(M80="Não se aplica","N/D")</f>
        <v>N/D</v>
      </c>
      <c r="S80" s="155">
        <f>SUM(N80:R80)</f>
        <v>0</v>
      </c>
      <c r="T80" s="162"/>
      <c r="U80" s="193"/>
      <c r="V80" s="193"/>
      <c r="W80" s="193"/>
    </row>
    <row r="81" spans="1:23" ht="39" x14ac:dyDescent="0.35">
      <c r="A81" s="34" t="s">
        <v>31</v>
      </c>
      <c r="B81" s="36" t="s">
        <v>76</v>
      </c>
      <c r="C81" s="119" t="s">
        <v>6312</v>
      </c>
      <c r="D81" s="119" t="s">
        <v>79</v>
      </c>
      <c r="E81" s="176">
        <v>4</v>
      </c>
      <c r="F81" s="233" t="s">
        <v>37</v>
      </c>
      <c r="G81" s="233" t="s">
        <v>6115</v>
      </c>
      <c r="H81" s="234">
        <f>IF(F81="Essencial",E81*2,IF(F81="Obrigatória",E81*1.5,IF(F81="Recomendada",E81*1,0)))</f>
        <v>8</v>
      </c>
      <c r="I81" s="134"/>
      <c r="J81" s="134"/>
      <c r="K81" s="134"/>
      <c r="L81" s="124" t="s">
        <v>38</v>
      </c>
      <c r="M81" s="134"/>
      <c r="N81" s="36">
        <f>IF(I81="Sim",H81*0.325,0)</f>
        <v>0</v>
      </c>
      <c r="O81" s="36">
        <f>IF(J81="Sim",H81*0.325,0)</f>
        <v>0</v>
      </c>
      <c r="P81" s="36">
        <f>IF(K81="Sim",H81*0.225,0)</f>
        <v>0</v>
      </c>
      <c r="Q81" s="217" t="str">
        <f t="shared" si="14"/>
        <v>N/D</v>
      </c>
      <c r="R81" s="36">
        <f>IF(M81="Sim",H81*0.125,0)</f>
        <v>0</v>
      </c>
      <c r="S81" s="155">
        <f>SUM(N81:R81)</f>
        <v>0</v>
      </c>
      <c r="T81" s="162"/>
      <c r="U81" s="193"/>
      <c r="V81" s="193"/>
      <c r="W81" s="193"/>
    </row>
    <row r="82" spans="1:23" ht="39" x14ac:dyDescent="0.35">
      <c r="A82" s="80" t="s">
        <v>31</v>
      </c>
      <c r="B82" s="79" t="s">
        <v>76</v>
      </c>
      <c r="C82" s="120" t="s">
        <v>6451</v>
      </c>
      <c r="D82" s="120" t="s">
        <v>6116</v>
      </c>
      <c r="E82" s="177">
        <v>4</v>
      </c>
      <c r="F82" s="235" t="s">
        <v>50</v>
      </c>
      <c r="G82" s="235" t="s">
        <v>80</v>
      </c>
      <c r="H82" s="236">
        <f>IF(F82="Essencial",E82*2,IF(F82="Obrigatória",E82*1.5,IF(F82="Recomendada",E82*1,0)))</f>
        <v>4</v>
      </c>
      <c r="I82" s="134"/>
      <c r="J82" s="126" t="s">
        <v>38</v>
      </c>
      <c r="K82" s="126" t="s">
        <v>38</v>
      </c>
      <c r="L82" s="126" t="s">
        <v>38</v>
      </c>
      <c r="M82" s="126" t="s">
        <v>38</v>
      </c>
      <c r="N82" s="79">
        <f>IF(I82="Sim",H82,0)</f>
        <v>0</v>
      </c>
      <c r="O82" s="79" t="str">
        <f>IF(J82="Não se aplica","N/D")</f>
        <v>N/D</v>
      </c>
      <c r="P82" s="79" t="str">
        <f>IF(K82="Não se aplica","N/D")</f>
        <v>N/D</v>
      </c>
      <c r="Q82" s="218" t="str">
        <f t="shared" si="14"/>
        <v>N/D</v>
      </c>
      <c r="R82" s="79" t="str">
        <f>IF(M82="Não se aplica","N/D")</f>
        <v>N/D</v>
      </c>
      <c r="S82" s="156">
        <f>SUM(N82:R82)</f>
        <v>0</v>
      </c>
      <c r="T82" s="162"/>
      <c r="U82" s="193"/>
      <c r="V82" s="193"/>
      <c r="W82" s="193"/>
    </row>
    <row r="83" spans="1:23" s="25" customFormat="1" x14ac:dyDescent="0.35">
      <c r="A83" s="82" t="s">
        <v>31</v>
      </c>
      <c r="B83" s="81"/>
      <c r="C83" s="81"/>
      <c r="D83" s="81" t="s">
        <v>41</v>
      </c>
      <c r="E83" s="178"/>
      <c r="F83" s="237"/>
      <c r="G83" s="237"/>
      <c r="H83" s="237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146">
        <f>SUM(S78:S82)/SUM(H78:H82)</f>
        <v>0</v>
      </c>
      <c r="U83" s="81"/>
      <c r="V83" s="81"/>
      <c r="W83" s="81"/>
    </row>
    <row r="84" spans="1:23" s="25" customFormat="1" x14ac:dyDescent="0.35">
      <c r="A84" s="89" t="s">
        <v>31</v>
      </c>
      <c r="B84" s="90"/>
      <c r="C84" s="90" t="s">
        <v>81</v>
      </c>
      <c r="D84" s="90" t="s">
        <v>82</v>
      </c>
      <c r="E84" s="179"/>
      <c r="F84" s="238"/>
      <c r="G84" s="238"/>
      <c r="H84" s="238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147"/>
      <c r="U84" s="90"/>
      <c r="V84" s="90"/>
      <c r="W84" s="90"/>
    </row>
    <row r="85" spans="1:23" ht="26" x14ac:dyDescent="0.35">
      <c r="A85" s="87" t="s">
        <v>31</v>
      </c>
      <c r="B85" s="88" t="s">
        <v>82</v>
      </c>
      <c r="C85" s="118" t="s">
        <v>6313</v>
      </c>
      <c r="D85" s="118" t="s">
        <v>6419</v>
      </c>
      <c r="E85" s="175">
        <v>2</v>
      </c>
      <c r="F85" s="231" t="s">
        <v>40</v>
      </c>
      <c r="G85" s="231" t="s">
        <v>6122</v>
      </c>
      <c r="H85" s="232">
        <f t="shared" ref="H85:H93" si="15">IF(F85="Essencial",E85*2,IF(F85="Obrigatória",E85*1.5,IF(F85="Recomendada",E85*1,0)))</f>
        <v>3</v>
      </c>
      <c r="I85" s="134"/>
      <c r="J85" s="122" t="s">
        <v>38</v>
      </c>
      <c r="K85" s="122" t="s">
        <v>38</v>
      </c>
      <c r="L85" s="122" t="s">
        <v>38</v>
      </c>
      <c r="M85" s="122" t="s">
        <v>38</v>
      </c>
      <c r="N85" s="88">
        <f t="shared" ref="N85:N90" si="16">IF(I85="Sim",H85,0)</f>
        <v>0</v>
      </c>
      <c r="O85" s="88" t="str">
        <f t="shared" ref="O85:P90" si="17">IF(J85="Não se aplica","N/D")</f>
        <v>N/D</v>
      </c>
      <c r="P85" s="88" t="str">
        <f t="shared" si="17"/>
        <v>N/D</v>
      </c>
      <c r="Q85" s="216" t="str">
        <f t="shared" si="14"/>
        <v>N/D</v>
      </c>
      <c r="R85" s="88" t="str">
        <f t="shared" ref="R85:R90" si="18">IF(M85="Não se aplica","N/D")</f>
        <v>N/D</v>
      </c>
      <c r="S85" s="154">
        <f t="shared" ref="S85:S93" si="19">SUM(N85:R85)</f>
        <v>0</v>
      </c>
      <c r="T85" s="162"/>
      <c r="U85" s="193"/>
      <c r="V85" s="193"/>
      <c r="W85" s="193"/>
    </row>
    <row r="86" spans="1:23" ht="39" x14ac:dyDescent="0.35">
      <c r="A86" s="34" t="s">
        <v>31</v>
      </c>
      <c r="B86" s="36" t="s">
        <v>82</v>
      </c>
      <c r="C86" s="119" t="s">
        <v>6314</v>
      </c>
      <c r="D86" s="119" t="s">
        <v>6117</v>
      </c>
      <c r="E86" s="176">
        <v>2</v>
      </c>
      <c r="F86" s="233" t="s">
        <v>40</v>
      </c>
      <c r="G86" s="233" t="s">
        <v>6123</v>
      </c>
      <c r="H86" s="234">
        <f t="shared" si="15"/>
        <v>3</v>
      </c>
      <c r="I86" s="134"/>
      <c r="J86" s="124" t="s">
        <v>38</v>
      </c>
      <c r="K86" s="124" t="s">
        <v>38</v>
      </c>
      <c r="L86" s="124" t="s">
        <v>38</v>
      </c>
      <c r="M86" s="124" t="s">
        <v>38</v>
      </c>
      <c r="N86" s="36">
        <f t="shared" si="16"/>
        <v>0</v>
      </c>
      <c r="O86" s="36" t="str">
        <f t="shared" si="17"/>
        <v>N/D</v>
      </c>
      <c r="P86" s="36" t="str">
        <f t="shared" si="17"/>
        <v>N/D</v>
      </c>
      <c r="Q86" s="217" t="str">
        <f t="shared" si="14"/>
        <v>N/D</v>
      </c>
      <c r="R86" s="36" t="str">
        <f t="shared" si="18"/>
        <v>N/D</v>
      </c>
      <c r="S86" s="155">
        <f t="shared" si="19"/>
        <v>0</v>
      </c>
      <c r="T86" s="162"/>
      <c r="U86" s="193"/>
      <c r="V86" s="193"/>
      <c r="W86" s="193"/>
    </row>
    <row r="87" spans="1:23" ht="26" x14ac:dyDescent="0.35">
      <c r="A87" s="34" t="s">
        <v>31</v>
      </c>
      <c r="B87" s="36" t="s">
        <v>82</v>
      </c>
      <c r="C87" s="119" t="s">
        <v>6315</v>
      </c>
      <c r="D87" s="119" t="s">
        <v>6118</v>
      </c>
      <c r="E87" s="176">
        <v>2</v>
      </c>
      <c r="F87" s="233" t="s">
        <v>40</v>
      </c>
      <c r="G87" s="233" t="s">
        <v>6124</v>
      </c>
      <c r="H87" s="234">
        <f t="shared" si="15"/>
        <v>3</v>
      </c>
      <c r="I87" s="134"/>
      <c r="J87" s="124" t="s">
        <v>38</v>
      </c>
      <c r="K87" s="124" t="s">
        <v>38</v>
      </c>
      <c r="L87" s="124" t="s">
        <v>38</v>
      </c>
      <c r="M87" s="124" t="s">
        <v>38</v>
      </c>
      <c r="N87" s="36">
        <f t="shared" si="16"/>
        <v>0</v>
      </c>
      <c r="O87" s="36" t="str">
        <f t="shared" si="17"/>
        <v>N/D</v>
      </c>
      <c r="P87" s="36" t="str">
        <f t="shared" si="17"/>
        <v>N/D</v>
      </c>
      <c r="Q87" s="217" t="str">
        <f t="shared" si="14"/>
        <v>N/D</v>
      </c>
      <c r="R87" s="36" t="str">
        <f t="shared" si="18"/>
        <v>N/D</v>
      </c>
      <c r="S87" s="155">
        <f t="shared" si="19"/>
        <v>0</v>
      </c>
      <c r="T87" s="162"/>
      <c r="U87" s="193"/>
      <c r="V87" s="193"/>
      <c r="W87" s="193"/>
    </row>
    <row r="88" spans="1:23" ht="78" x14ac:dyDescent="0.35">
      <c r="A88" s="34" t="s">
        <v>31</v>
      </c>
      <c r="B88" s="36" t="s">
        <v>82</v>
      </c>
      <c r="C88" s="119" t="s">
        <v>6316</v>
      </c>
      <c r="D88" s="119" t="s">
        <v>6420</v>
      </c>
      <c r="E88" s="176">
        <v>2</v>
      </c>
      <c r="F88" s="233" t="s">
        <v>40</v>
      </c>
      <c r="G88" s="233" t="s">
        <v>6125</v>
      </c>
      <c r="H88" s="234">
        <f t="shared" si="15"/>
        <v>3</v>
      </c>
      <c r="I88" s="134"/>
      <c r="J88" s="124" t="s">
        <v>38</v>
      </c>
      <c r="K88" s="124" t="s">
        <v>38</v>
      </c>
      <c r="L88" s="124" t="s">
        <v>38</v>
      </c>
      <c r="M88" s="124" t="s">
        <v>38</v>
      </c>
      <c r="N88" s="36">
        <f t="shared" si="16"/>
        <v>0</v>
      </c>
      <c r="O88" s="36" t="str">
        <f t="shared" si="17"/>
        <v>N/D</v>
      </c>
      <c r="P88" s="36" t="str">
        <f t="shared" si="17"/>
        <v>N/D</v>
      </c>
      <c r="Q88" s="217" t="str">
        <f t="shared" si="14"/>
        <v>N/D</v>
      </c>
      <c r="R88" s="36" t="str">
        <f t="shared" si="18"/>
        <v>N/D</v>
      </c>
      <c r="S88" s="155">
        <f t="shared" si="19"/>
        <v>0</v>
      </c>
      <c r="T88" s="162"/>
      <c r="U88" s="193"/>
      <c r="V88" s="193"/>
      <c r="W88" s="193"/>
    </row>
    <row r="89" spans="1:23" ht="26" x14ac:dyDescent="0.35">
      <c r="A89" s="34" t="s">
        <v>31</v>
      </c>
      <c r="B89" s="36" t="s">
        <v>82</v>
      </c>
      <c r="C89" s="119" t="s">
        <v>6317</v>
      </c>
      <c r="D89" s="119" t="s">
        <v>6119</v>
      </c>
      <c r="E89" s="176">
        <v>2</v>
      </c>
      <c r="F89" s="233" t="s">
        <v>40</v>
      </c>
      <c r="G89" s="233" t="s">
        <v>6126</v>
      </c>
      <c r="H89" s="234">
        <f t="shared" si="15"/>
        <v>3</v>
      </c>
      <c r="I89" s="134"/>
      <c r="J89" s="124" t="s">
        <v>38</v>
      </c>
      <c r="K89" s="124" t="s">
        <v>38</v>
      </c>
      <c r="L89" s="124" t="s">
        <v>38</v>
      </c>
      <c r="M89" s="124" t="s">
        <v>38</v>
      </c>
      <c r="N89" s="36">
        <f t="shared" si="16"/>
        <v>0</v>
      </c>
      <c r="O89" s="36" t="str">
        <f t="shared" si="17"/>
        <v>N/D</v>
      </c>
      <c r="P89" s="36" t="str">
        <f t="shared" si="17"/>
        <v>N/D</v>
      </c>
      <c r="Q89" s="217" t="str">
        <f t="shared" si="14"/>
        <v>N/D</v>
      </c>
      <c r="R89" s="36" t="str">
        <f t="shared" si="18"/>
        <v>N/D</v>
      </c>
      <c r="S89" s="155">
        <f t="shared" si="19"/>
        <v>0</v>
      </c>
      <c r="T89" s="162"/>
      <c r="U89" s="193"/>
      <c r="V89" s="193"/>
      <c r="W89" s="193"/>
    </row>
    <row r="90" spans="1:23" ht="65" x14ac:dyDescent="0.35">
      <c r="A90" s="34" t="s">
        <v>31</v>
      </c>
      <c r="B90" s="36" t="s">
        <v>82</v>
      </c>
      <c r="C90" s="119" t="s">
        <v>6318</v>
      </c>
      <c r="D90" s="119" t="s">
        <v>83</v>
      </c>
      <c r="E90" s="176">
        <v>2</v>
      </c>
      <c r="F90" s="233" t="s">
        <v>50</v>
      </c>
      <c r="G90" s="233" t="s">
        <v>6127</v>
      </c>
      <c r="H90" s="234">
        <f t="shared" si="15"/>
        <v>2</v>
      </c>
      <c r="I90" s="134"/>
      <c r="J90" s="124" t="s">
        <v>38</v>
      </c>
      <c r="K90" s="124" t="s">
        <v>38</v>
      </c>
      <c r="L90" s="124" t="s">
        <v>38</v>
      </c>
      <c r="M90" s="124" t="s">
        <v>38</v>
      </c>
      <c r="N90" s="36">
        <f t="shared" si="16"/>
        <v>0</v>
      </c>
      <c r="O90" s="36" t="str">
        <f t="shared" si="17"/>
        <v>N/D</v>
      </c>
      <c r="P90" s="36" t="str">
        <f t="shared" si="17"/>
        <v>N/D</v>
      </c>
      <c r="Q90" s="217" t="str">
        <f t="shared" si="14"/>
        <v>N/D</v>
      </c>
      <c r="R90" s="36" t="str">
        <f t="shared" si="18"/>
        <v>N/D</v>
      </c>
      <c r="S90" s="155">
        <f t="shared" si="19"/>
        <v>0</v>
      </c>
      <c r="T90" s="162"/>
      <c r="U90" s="193"/>
      <c r="V90" s="193"/>
      <c r="W90" s="193"/>
    </row>
    <row r="91" spans="1:23" ht="51.9" customHeight="1" x14ac:dyDescent="0.35">
      <c r="A91" s="34" t="s">
        <v>31</v>
      </c>
      <c r="B91" s="36" t="s">
        <v>82</v>
      </c>
      <c r="C91" s="119" t="s">
        <v>6319</v>
      </c>
      <c r="D91" s="119" t="s">
        <v>84</v>
      </c>
      <c r="E91" s="176">
        <v>2</v>
      </c>
      <c r="F91" s="233" t="s">
        <v>40</v>
      </c>
      <c r="G91" s="233" t="s">
        <v>6128</v>
      </c>
      <c r="H91" s="234">
        <f t="shared" si="15"/>
        <v>3</v>
      </c>
      <c r="I91" s="134"/>
      <c r="J91" s="134"/>
      <c r="K91" s="134"/>
      <c r="L91" s="134"/>
      <c r="M91" s="134"/>
      <c r="N91" s="36">
        <f>IF(I91="Sim",H91*0.3,0)</f>
        <v>0</v>
      </c>
      <c r="O91" s="36">
        <f>IF(J91="Sim",H91*0.3,0)</f>
        <v>0</v>
      </c>
      <c r="P91" s="36">
        <f>IF(K91="Sim",H91*0.2,0)</f>
        <v>0</v>
      </c>
      <c r="Q91" s="217">
        <f>IF(L91="Sim",H91*0.1,0)</f>
        <v>0</v>
      </c>
      <c r="R91" s="36">
        <f>IF(M91="Sim",H91*0.1,0)</f>
        <v>0</v>
      </c>
      <c r="S91" s="155">
        <f t="shared" si="19"/>
        <v>0</v>
      </c>
      <c r="T91" s="162"/>
      <c r="U91" s="193"/>
      <c r="V91" s="193"/>
      <c r="W91" s="193"/>
    </row>
    <row r="92" spans="1:23" ht="65" x14ac:dyDescent="0.35">
      <c r="A92" s="34" t="s">
        <v>31</v>
      </c>
      <c r="B92" s="36" t="s">
        <v>82</v>
      </c>
      <c r="C92" s="119" t="s">
        <v>6320</v>
      </c>
      <c r="D92" s="119" t="s">
        <v>6120</v>
      </c>
      <c r="E92" s="176">
        <v>2</v>
      </c>
      <c r="F92" s="233" t="s">
        <v>40</v>
      </c>
      <c r="G92" s="233" t="s">
        <v>6129</v>
      </c>
      <c r="H92" s="234">
        <f t="shared" si="15"/>
        <v>3</v>
      </c>
      <c r="I92" s="134"/>
      <c r="J92" s="134"/>
      <c r="K92" s="134"/>
      <c r="L92" s="134"/>
      <c r="M92" s="134"/>
      <c r="N92" s="36">
        <f>IF(I92="Sim",H92*0.3,0)</f>
        <v>0</v>
      </c>
      <c r="O92" s="36">
        <f>IF(J92="Sim",H92*0.3,0)</f>
        <v>0</v>
      </c>
      <c r="P92" s="36">
        <f>IF(K92="Sim",H92*0.2,0)</f>
        <v>0</v>
      </c>
      <c r="Q92" s="217">
        <f>IF(L92="Sim",H92*0.1,0)</f>
        <v>0</v>
      </c>
      <c r="R92" s="36">
        <f>IF(M92="Sim",H92*0.1,0)</f>
        <v>0</v>
      </c>
      <c r="S92" s="155">
        <f t="shared" si="19"/>
        <v>0</v>
      </c>
      <c r="T92" s="162"/>
      <c r="U92" s="193"/>
      <c r="V92" s="193"/>
      <c r="W92" s="193"/>
    </row>
    <row r="93" spans="1:23" ht="26" x14ac:dyDescent="0.35">
      <c r="A93" s="80" t="s">
        <v>31</v>
      </c>
      <c r="B93" s="79" t="s">
        <v>82</v>
      </c>
      <c r="C93" s="120" t="s">
        <v>6321</v>
      </c>
      <c r="D93" s="120" t="s">
        <v>6121</v>
      </c>
      <c r="E93" s="177">
        <v>2</v>
      </c>
      <c r="F93" s="235" t="s">
        <v>40</v>
      </c>
      <c r="G93" s="235" t="s">
        <v>6130</v>
      </c>
      <c r="H93" s="236">
        <f t="shared" si="15"/>
        <v>3</v>
      </c>
      <c r="I93" s="134"/>
      <c r="J93" s="134"/>
      <c r="K93" s="134"/>
      <c r="L93" s="134"/>
      <c r="M93" s="134"/>
      <c r="N93" s="79">
        <f>IF(I93="Sim",H93*0.3,0)</f>
        <v>0</v>
      </c>
      <c r="O93" s="79">
        <f>IF(J93="Sim",H93*0.3,0)</f>
        <v>0</v>
      </c>
      <c r="P93" s="79">
        <f>IF(K93="Sim",H93*0.2,0)</f>
        <v>0</v>
      </c>
      <c r="Q93" s="218">
        <f>IF(L93="Sim",H93*0.1,0)</f>
        <v>0</v>
      </c>
      <c r="R93" s="79">
        <f>IF(M93="Sim",H93*0.1,0)</f>
        <v>0</v>
      </c>
      <c r="S93" s="156">
        <f t="shared" si="19"/>
        <v>0</v>
      </c>
      <c r="T93" s="162"/>
      <c r="U93" s="193"/>
      <c r="V93" s="193"/>
      <c r="W93" s="193"/>
    </row>
    <row r="94" spans="1:23" s="25" customFormat="1" x14ac:dyDescent="0.35">
      <c r="A94" s="82" t="s">
        <v>31</v>
      </c>
      <c r="B94" s="81"/>
      <c r="C94" s="81"/>
      <c r="D94" s="81" t="s">
        <v>41</v>
      </c>
      <c r="E94" s="178"/>
      <c r="F94" s="237"/>
      <c r="G94" s="237"/>
      <c r="H94" s="237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146">
        <f>SUM(S85:S93)/SUM(H85:H93)</f>
        <v>0</v>
      </c>
      <c r="U94" s="81"/>
      <c r="V94" s="81"/>
      <c r="W94" s="81"/>
    </row>
    <row r="95" spans="1:23" s="25" customFormat="1" x14ac:dyDescent="0.35">
      <c r="A95" s="89" t="s">
        <v>31</v>
      </c>
      <c r="B95" s="90"/>
      <c r="C95" s="90" t="s">
        <v>85</v>
      </c>
      <c r="D95" s="90" t="s">
        <v>86</v>
      </c>
      <c r="E95" s="179"/>
      <c r="F95" s="238"/>
      <c r="G95" s="238"/>
      <c r="H95" s="238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147"/>
      <c r="U95" s="90"/>
      <c r="V95" s="90"/>
      <c r="W95" s="90"/>
    </row>
    <row r="96" spans="1:23" ht="26" x14ac:dyDescent="0.35">
      <c r="A96" s="87" t="s">
        <v>31</v>
      </c>
      <c r="B96" s="88" t="s">
        <v>86</v>
      </c>
      <c r="C96" s="118" t="s">
        <v>6322</v>
      </c>
      <c r="D96" s="118" t="s">
        <v>87</v>
      </c>
      <c r="E96" s="175">
        <v>1</v>
      </c>
      <c r="F96" s="231" t="s">
        <v>40</v>
      </c>
      <c r="G96" s="231" t="s">
        <v>6132</v>
      </c>
      <c r="H96" s="232">
        <f>IF(F96="Essencial",E96*2,IF(F96="Obrigatória",E96*1.5,IF(F96="Recomendada",E96*1,0)))</f>
        <v>1.5</v>
      </c>
      <c r="I96" s="134"/>
      <c r="J96" s="122" t="s">
        <v>38</v>
      </c>
      <c r="K96" s="122" t="s">
        <v>38</v>
      </c>
      <c r="L96" s="122" t="s">
        <v>38</v>
      </c>
      <c r="M96" s="122" t="s">
        <v>38</v>
      </c>
      <c r="N96" s="88">
        <f>IF(I96="Sim",H96,0)</f>
        <v>0</v>
      </c>
      <c r="O96" s="88" t="str">
        <f t="shared" ref="O96:O113" si="20">IF(J96="Não se aplica","N/D")</f>
        <v>N/D</v>
      </c>
      <c r="P96" s="88" t="str">
        <f t="shared" ref="P96:P113" si="21">IF(K96="Não se aplica","N/D")</f>
        <v>N/D</v>
      </c>
      <c r="Q96" s="216" t="str">
        <f t="shared" ref="Q96:Q113" si="22">IF(L96="Não se aplica","N/D")</f>
        <v>N/D</v>
      </c>
      <c r="R96" s="88" t="str">
        <f t="shared" ref="R96:R113" si="23">IF(M96="Não se aplica","N/D")</f>
        <v>N/D</v>
      </c>
      <c r="S96" s="154">
        <f>SUM(N96:R96)</f>
        <v>0</v>
      </c>
      <c r="T96" s="162"/>
      <c r="U96" s="193"/>
      <c r="V96" s="193"/>
      <c r="W96" s="193"/>
    </row>
    <row r="97" spans="1:23" ht="52" x14ac:dyDescent="0.35">
      <c r="A97" s="34" t="s">
        <v>31</v>
      </c>
      <c r="B97" s="36" t="s">
        <v>86</v>
      </c>
      <c r="C97" s="119" t="s">
        <v>6323</v>
      </c>
      <c r="D97" s="119" t="s">
        <v>88</v>
      </c>
      <c r="E97" s="176">
        <v>1</v>
      </c>
      <c r="F97" s="233" t="s">
        <v>40</v>
      </c>
      <c r="G97" s="233" t="s">
        <v>6133</v>
      </c>
      <c r="H97" s="234">
        <f>IF(F97="Essencial",E97*2,IF(F97="Obrigatória",E97*1.5,IF(F97="Recomendada",E97*1,0)))</f>
        <v>1.5</v>
      </c>
      <c r="I97" s="134"/>
      <c r="J97" s="124" t="s">
        <v>38</v>
      </c>
      <c r="K97" s="124" t="s">
        <v>38</v>
      </c>
      <c r="L97" s="124" t="s">
        <v>38</v>
      </c>
      <c r="M97" s="124" t="s">
        <v>38</v>
      </c>
      <c r="N97" s="36">
        <f>IF(I97="Sim",H97,0)</f>
        <v>0</v>
      </c>
      <c r="O97" s="36" t="str">
        <f t="shared" si="20"/>
        <v>N/D</v>
      </c>
      <c r="P97" s="36" t="str">
        <f t="shared" si="21"/>
        <v>N/D</v>
      </c>
      <c r="Q97" s="217" t="str">
        <f t="shared" si="22"/>
        <v>N/D</v>
      </c>
      <c r="R97" s="36" t="str">
        <f t="shared" si="23"/>
        <v>N/D</v>
      </c>
      <c r="S97" s="155">
        <f>SUM(N97:R97)</f>
        <v>0</v>
      </c>
      <c r="T97" s="162"/>
      <c r="U97" s="193"/>
      <c r="V97" s="193"/>
      <c r="W97" s="193"/>
    </row>
    <row r="98" spans="1:23" ht="63.75" customHeight="1" x14ac:dyDescent="0.35">
      <c r="A98" s="34" t="s">
        <v>31</v>
      </c>
      <c r="B98" s="36" t="s">
        <v>86</v>
      </c>
      <c r="C98" s="119" t="s">
        <v>6324</v>
      </c>
      <c r="D98" s="119" t="s">
        <v>89</v>
      </c>
      <c r="E98" s="176">
        <v>1</v>
      </c>
      <c r="F98" s="233" t="s">
        <v>40</v>
      </c>
      <c r="G98" s="233" t="s">
        <v>6134</v>
      </c>
      <c r="H98" s="234">
        <f>IF(F98="Essencial",E98*2,IF(F98="Obrigatória",E98*1.5,IF(F98="Recomendada",E98*1,0)))</f>
        <v>1.5</v>
      </c>
      <c r="I98" s="134"/>
      <c r="J98" s="124" t="s">
        <v>38</v>
      </c>
      <c r="K98" s="124" t="s">
        <v>38</v>
      </c>
      <c r="L98" s="124" t="s">
        <v>38</v>
      </c>
      <c r="M98" s="124" t="s">
        <v>38</v>
      </c>
      <c r="N98" s="36">
        <f>IF(I98="Sim",H98,0)</f>
        <v>0</v>
      </c>
      <c r="O98" s="36" t="str">
        <f t="shared" si="20"/>
        <v>N/D</v>
      </c>
      <c r="P98" s="36" t="str">
        <f t="shared" si="21"/>
        <v>N/D</v>
      </c>
      <c r="Q98" s="217" t="str">
        <f t="shared" si="22"/>
        <v>N/D</v>
      </c>
      <c r="R98" s="36" t="str">
        <f t="shared" si="23"/>
        <v>N/D</v>
      </c>
      <c r="S98" s="155">
        <f>SUM(N98:R98)</f>
        <v>0</v>
      </c>
      <c r="T98" s="162"/>
      <c r="U98" s="193"/>
      <c r="V98" s="193"/>
      <c r="W98" s="193"/>
    </row>
    <row r="99" spans="1:23" ht="51" customHeight="1" x14ac:dyDescent="0.35">
      <c r="A99" s="34" t="s">
        <v>31</v>
      </c>
      <c r="B99" s="36" t="s">
        <v>86</v>
      </c>
      <c r="C99" s="119" t="s">
        <v>6325</v>
      </c>
      <c r="D99" s="119" t="s">
        <v>90</v>
      </c>
      <c r="E99" s="176">
        <v>1</v>
      </c>
      <c r="F99" s="233" t="s">
        <v>40</v>
      </c>
      <c r="G99" s="233" t="s">
        <v>6135</v>
      </c>
      <c r="H99" s="234">
        <f>IF(F99="Essencial",E99*2,IF(F99="Obrigatória",E99*1.5,IF(F99="Recomendada",E99*1,0)))</f>
        <v>1.5</v>
      </c>
      <c r="I99" s="134"/>
      <c r="J99" s="124" t="s">
        <v>38</v>
      </c>
      <c r="K99" s="124" t="s">
        <v>38</v>
      </c>
      <c r="L99" s="124" t="s">
        <v>38</v>
      </c>
      <c r="M99" s="124" t="s">
        <v>38</v>
      </c>
      <c r="N99" s="36">
        <f>IF(I99="Sim",H99,0)</f>
        <v>0</v>
      </c>
      <c r="O99" s="36" t="str">
        <f t="shared" si="20"/>
        <v>N/D</v>
      </c>
      <c r="P99" s="36" t="str">
        <f t="shared" si="21"/>
        <v>N/D</v>
      </c>
      <c r="Q99" s="217" t="str">
        <f t="shared" si="22"/>
        <v>N/D</v>
      </c>
      <c r="R99" s="36" t="str">
        <f t="shared" si="23"/>
        <v>N/D</v>
      </c>
      <c r="S99" s="155">
        <f>SUM(N99:R99)</f>
        <v>0</v>
      </c>
      <c r="T99" s="162"/>
      <c r="U99" s="193"/>
      <c r="V99" s="193"/>
      <c r="W99" s="193"/>
    </row>
    <row r="100" spans="1:23" ht="63.75" customHeight="1" x14ac:dyDescent="0.35">
      <c r="A100" s="80" t="s">
        <v>31</v>
      </c>
      <c r="B100" s="79" t="s">
        <v>86</v>
      </c>
      <c r="C100" s="120" t="s">
        <v>6326</v>
      </c>
      <c r="D100" s="120" t="s">
        <v>6131</v>
      </c>
      <c r="E100" s="177">
        <v>1</v>
      </c>
      <c r="F100" s="235" t="s">
        <v>50</v>
      </c>
      <c r="G100" s="235" t="s">
        <v>6136</v>
      </c>
      <c r="H100" s="236">
        <f>IF(F100="Essencial",E100*2,IF(F100="Obrigatória",E100*1.5,IF(F100="Recomendada",E100*1,0)))</f>
        <v>1</v>
      </c>
      <c r="I100" s="134"/>
      <c r="J100" s="126" t="s">
        <v>38</v>
      </c>
      <c r="K100" s="126" t="s">
        <v>38</v>
      </c>
      <c r="L100" s="126" t="s">
        <v>38</v>
      </c>
      <c r="M100" s="126" t="s">
        <v>38</v>
      </c>
      <c r="N100" s="79">
        <f>IF(I100="Sim",H100,0)</f>
        <v>0</v>
      </c>
      <c r="O100" s="79" t="str">
        <f t="shared" si="20"/>
        <v>N/D</v>
      </c>
      <c r="P100" s="79" t="str">
        <f t="shared" si="21"/>
        <v>N/D</v>
      </c>
      <c r="Q100" s="218" t="str">
        <f t="shared" si="22"/>
        <v>N/D</v>
      </c>
      <c r="R100" s="79" t="str">
        <f t="shared" si="23"/>
        <v>N/D</v>
      </c>
      <c r="S100" s="156">
        <f>SUM(N100:R100)</f>
        <v>0</v>
      </c>
      <c r="T100" s="162"/>
      <c r="U100" s="193"/>
      <c r="V100" s="193"/>
      <c r="W100" s="193"/>
    </row>
    <row r="101" spans="1:23" s="25" customFormat="1" x14ac:dyDescent="0.35">
      <c r="A101" s="82" t="s">
        <v>31</v>
      </c>
      <c r="B101" s="81"/>
      <c r="C101" s="81"/>
      <c r="D101" s="81" t="s">
        <v>41</v>
      </c>
      <c r="E101" s="178"/>
      <c r="F101" s="237"/>
      <c r="G101" s="237"/>
      <c r="H101" s="237"/>
      <c r="I101" s="81"/>
      <c r="J101" s="81"/>
      <c r="K101" s="81"/>
      <c r="L101" s="81"/>
      <c r="M101" s="81"/>
      <c r="N101" s="81"/>
      <c r="O101" s="81"/>
      <c r="P101" s="81"/>
      <c r="Q101" s="219"/>
      <c r="R101" s="81"/>
      <c r="S101" s="81"/>
      <c r="T101" s="146">
        <f>SUM(S96:S100)/SUM(H96:H100)</f>
        <v>0</v>
      </c>
      <c r="U101" s="81"/>
      <c r="V101" s="81"/>
      <c r="W101" s="81"/>
    </row>
    <row r="102" spans="1:23" s="25" customFormat="1" x14ac:dyDescent="0.35">
      <c r="A102" s="89" t="s">
        <v>31</v>
      </c>
      <c r="B102" s="90"/>
      <c r="C102" s="90" t="s">
        <v>91</v>
      </c>
      <c r="D102" s="90" t="s">
        <v>92</v>
      </c>
      <c r="E102" s="179"/>
      <c r="F102" s="238"/>
      <c r="G102" s="238"/>
      <c r="H102" s="238"/>
      <c r="I102" s="90"/>
      <c r="J102" s="90"/>
      <c r="K102" s="90"/>
      <c r="L102" s="90"/>
      <c r="M102" s="90"/>
      <c r="N102" s="90"/>
      <c r="O102" s="90"/>
      <c r="P102" s="90"/>
      <c r="Q102" s="220"/>
      <c r="R102" s="90"/>
      <c r="S102" s="90"/>
      <c r="T102" s="147"/>
      <c r="U102" s="90"/>
      <c r="V102" s="90"/>
      <c r="W102" s="90"/>
    </row>
    <row r="103" spans="1:23" ht="65" x14ac:dyDescent="0.35">
      <c r="A103" s="87" t="s">
        <v>31</v>
      </c>
      <c r="B103" s="88" t="s">
        <v>92</v>
      </c>
      <c r="C103" s="118" t="s">
        <v>6327</v>
      </c>
      <c r="D103" s="118" t="s">
        <v>6421</v>
      </c>
      <c r="E103" s="175">
        <v>1</v>
      </c>
      <c r="F103" s="231" t="s">
        <v>40</v>
      </c>
      <c r="G103" s="231" t="s">
        <v>6138</v>
      </c>
      <c r="H103" s="232">
        <f>IF(F103="Essencial",E103*2,IF(F103="Obrigatória",E103*1.5,IF(F103="Recomendada",E103*1,0)))</f>
        <v>1.5</v>
      </c>
      <c r="I103" s="122"/>
      <c r="J103" s="122" t="s">
        <v>38</v>
      </c>
      <c r="K103" s="122" t="s">
        <v>38</v>
      </c>
      <c r="L103" s="122" t="s">
        <v>38</v>
      </c>
      <c r="M103" s="122" t="s">
        <v>38</v>
      </c>
      <c r="N103" s="88">
        <f>IF(I103="Sim",H103,0)</f>
        <v>0</v>
      </c>
      <c r="O103" s="88" t="str">
        <f t="shared" si="20"/>
        <v>N/D</v>
      </c>
      <c r="P103" s="88" t="str">
        <f t="shared" si="21"/>
        <v>N/D</v>
      </c>
      <c r="Q103" s="216" t="str">
        <f t="shared" si="22"/>
        <v>N/D</v>
      </c>
      <c r="R103" s="88" t="str">
        <f t="shared" si="23"/>
        <v>N/D</v>
      </c>
      <c r="S103" s="154">
        <f>SUM(N103:R103)</f>
        <v>0</v>
      </c>
      <c r="T103" s="162"/>
      <c r="U103" s="193"/>
      <c r="V103" s="193"/>
      <c r="W103" s="193"/>
    </row>
    <row r="104" spans="1:23" ht="14.4" customHeight="1" x14ac:dyDescent="0.35">
      <c r="A104" s="34" t="s">
        <v>31</v>
      </c>
      <c r="B104" s="36" t="s">
        <v>92</v>
      </c>
      <c r="C104" s="119" t="s">
        <v>6328</v>
      </c>
      <c r="D104" s="119" t="s">
        <v>6137</v>
      </c>
      <c r="E104" s="176">
        <v>1</v>
      </c>
      <c r="F104" s="233" t="s">
        <v>40</v>
      </c>
      <c r="G104" s="233" t="s">
        <v>6139</v>
      </c>
      <c r="H104" s="234">
        <f>IF(F104="Essencial",E104*2,IF(F104="Obrigatória",E104*1.5,IF(F104="Recomendada",E104*1,0)))</f>
        <v>1.5</v>
      </c>
      <c r="I104" s="124"/>
      <c r="J104" s="124" t="s">
        <v>38</v>
      </c>
      <c r="K104" s="124" t="s">
        <v>38</v>
      </c>
      <c r="L104" s="124" t="s">
        <v>38</v>
      </c>
      <c r="M104" s="124" t="s">
        <v>38</v>
      </c>
      <c r="N104" s="36">
        <f>IF(I104="Sim",H104,0)</f>
        <v>0</v>
      </c>
      <c r="O104" s="36" t="str">
        <f t="shared" si="20"/>
        <v>N/D</v>
      </c>
      <c r="P104" s="36" t="str">
        <f t="shared" si="21"/>
        <v>N/D</v>
      </c>
      <c r="Q104" s="217" t="str">
        <f t="shared" si="22"/>
        <v>N/D</v>
      </c>
      <c r="R104" s="36" t="str">
        <f t="shared" si="23"/>
        <v>N/D</v>
      </c>
      <c r="S104" s="155">
        <f>SUM(N104:R104)</f>
        <v>0</v>
      </c>
      <c r="T104" s="162"/>
      <c r="U104" s="193"/>
      <c r="V104" s="193"/>
      <c r="W104" s="193"/>
    </row>
    <row r="105" spans="1:23" x14ac:dyDescent="0.35">
      <c r="A105" s="80" t="s">
        <v>31</v>
      </c>
      <c r="B105" s="79" t="s">
        <v>92</v>
      </c>
      <c r="C105" s="120" t="s">
        <v>6329</v>
      </c>
      <c r="D105" s="120" t="s">
        <v>6422</v>
      </c>
      <c r="E105" s="177">
        <v>1</v>
      </c>
      <c r="F105" s="235" t="s">
        <v>40</v>
      </c>
      <c r="G105" s="235" t="s">
        <v>6140</v>
      </c>
      <c r="H105" s="236">
        <f>IF(F105="Essencial",E105*2,IF(F105="Obrigatória",E105*1.5,IF(F105="Recomendada",E105*1,0)))</f>
        <v>1.5</v>
      </c>
      <c r="I105" s="126"/>
      <c r="J105" s="126" t="s">
        <v>38</v>
      </c>
      <c r="K105" s="126" t="s">
        <v>38</v>
      </c>
      <c r="L105" s="126" t="s">
        <v>38</v>
      </c>
      <c r="M105" s="126" t="s">
        <v>38</v>
      </c>
      <c r="N105" s="79">
        <f>IF(I105="Sim",H105,0)</f>
        <v>0</v>
      </c>
      <c r="O105" s="79" t="str">
        <f t="shared" si="20"/>
        <v>N/D</v>
      </c>
      <c r="P105" s="79" t="str">
        <f t="shared" si="21"/>
        <v>N/D</v>
      </c>
      <c r="Q105" s="218" t="str">
        <f t="shared" si="22"/>
        <v>N/D</v>
      </c>
      <c r="R105" s="79" t="str">
        <f t="shared" si="23"/>
        <v>N/D</v>
      </c>
      <c r="S105" s="156">
        <f>SUM(N105:R105)</f>
        <v>0</v>
      </c>
      <c r="T105" s="162"/>
      <c r="U105" s="193"/>
      <c r="V105" s="193"/>
      <c r="W105" s="193"/>
    </row>
    <row r="106" spans="1:23" s="25" customFormat="1" x14ac:dyDescent="0.35">
      <c r="A106" s="82" t="s">
        <v>31</v>
      </c>
      <c r="B106" s="81"/>
      <c r="C106" s="81"/>
      <c r="D106" s="81" t="s">
        <v>41</v>
      </c>
      <c r="E106" s="178"/>
      <c r="F106" s="237"/>
      <c r="G106" s="237"/>
      <c r="H106" s="237"/>
      <c r="I106" s="81"/>
      <c r="J106" s="81"/>
      <c r="K106" s="81"/>
      <c r="L106" s="81"/>
      <c r="M106" s="81"/>
      <c r="N106" s="81"/>
      <c r="O106" s="81"/>
      <c r="P106" s="81"/>
      <c r="Q106" s="219"/>
      <c r="R106" s="81"/>
      <c r="S106" s="81"/>
      <c r="T106" s="146">
        <f>SUM(S103:S105)/SUM(H103:H105)</f>
        <v>0</v>
      </c>
      <c r="U106" s="81"/>
      <c r="V106" s="81"/>
      <c r="W106" s="81"/>
    </row>
    <row r="107" spans="1:23" s="25" customFormat="1" x14ac:dyDescent="0.35">
      <c r="A107" s="89" t="s">
        <v>31</v>
      </c>
      <c r="B107" s="90"/>
      <c r="C107" s="90" t="s">
        <v>93</v>
      </c>
      <c r="D107" s="90" t="s">
        <v>94</v>
      </c>
      <c r="E107" s="179"/>
      <c r="F107" s="238"/>
      <c r="G107" s="238"/>
      <c r="H107" s="238"/>
      <c r="I107" s="90"/>
      <c r="J107" s="90"/>
      <c r="K107" s="90"/>
      <c r="L107" s="90"/>
      <c r="M107" s="90"/>
      <c r="N107" s="90"/>
      <c r="O107" s="90"/>
      <c r="P107" s="90"/>
      <c r="Q107" s="220"/>
      <c r="R107" s="90"/>
      <c r="S107" s="90"/>
      <c r="T107" s="147"/>
      <c r="U107" s="90"/>
      <c r="V107" s="90"/>
      <c r="W107" s="90"/>
    </row>
    <row r="108" spans="1:23" ht="15" customHeight="1" x14ac:dyDescent="0.35">
      <c r="A108" s="87" t="s">
        <v>31</v>
      </c>
      <c r="B108" s="88" t="s">
        <v>94</v>
      </c>
      <c r="C108" s="118" t="s">
        <v>6330</v>
      </c>
      <c r="D108" s="118" t="s">
        <v>6423</v>
      </c>
      <c r="E108" s="175">
        <v>1</v>
      </c>
      <c r="F108" s="231" t="s">
        <v>40</v>
      </c>
      <c r="G108" s="231" t="s">
        <v>6143</v>
      </c>
      <c r="H108" s="232">
        <f t="shared" ref="H108:H113" si="24">IF(F108="Essencial",E108*2,IF(F108="Obrigatória",E108*1.5,IF(F108="Recomendada",E108*1,0)))</f>
        <v>1.5</v>
      </c>
      <c r="I108" s="124"/>
      <c r="J108" s="122" t="s">
        <v>38</v>
      </c>
      <c r="K108" s="122" t="s">
        <v>38</v>
      </c>
      <c r="L108" s="122" t="s">
        <v>38</v>
      </c>
      <c r="M108" s="122" t="s">
        <v>38</v>
      </c>
      <c r="N108" s="88">
        <f t="shared" ref="N108:N113" si="25">IF(I108="Sim",H108,0)</f>
        <v>0</v>
      </c>
      <c r="O108" s="88" t="str">
        <f t="shared" si="20"/>
        <v>N/D</v>
      </c>
      <c r="P108" s="88" t="str">
        <f t="shared" si="21"/>
        <v>N/D</v>
      </c>
      <c r="Q108" s="216" t="str">
        <f t="shared" si="22"/>
        <v>N/D</v>
      </c>
      <c r="R108" s="88" t="str">
        <f t="shared" si="23"/>
        <v>N/D</v>
      </c>
      <c r="S108" s="154">
        <f t="shared" ref="S108:S113" si="26">SUM(N108:R108)</f>
        <v>0</v>
      </c>
      <c r="T108" s="162"/>
      <c r="U108" s="193"/>
      <c r="V108" s="193"/>
      <c r="W108" s="193"/>
    </row>
    <row r="109" spans="1:23" ht="26.15" customHeight="1" x14ac:dyDescent="0.35">
      <c r="A109" s="34" t="s">
        <v>31</v>
      </c>
      <c r="B109" s="36" t="s">
        <v>94</v>
      </c>
      <c r="C109" s="119" t="s">
        <v>6331</v>
      </c>
      <c r="D109" s="119" t="s">
        <v>95</v>
      </c>
      <c r="E109" s="176">
        <v>1</v>
      </c>
      <c r="F109" s="233" t="s">
        <v>50</v>
      </c>
      <c r="G109" s="233" t="s">
        <v>6144</v>
      </c>
      <c r="H109" s="234">
        <f t="shared" si="24"/>
        <v>1</v>
      </c>
      <c r="I109" s="124"/>
      <c r="J109" s="124" t="s">
        <v>38</v>
      </c>
      <c r="K109" s="124" t="s">
        <v>38</v>
      </c>
      <c r="L109" s="124" t="s">
        <v>38</v>
      </c>
      <c r="M109" s="124" t="s">
        <v>38</v>
      </c>
      <c r="N109" s="36">
        <f t="shared" si="25"/>
        <v>0</v>
      </c>
      <c r="O109" s="36" t="str">
        <f t="shared" si="20"/>
        <v>N/D</v>
      </c>
      <c r="P109" s="36" t="str">
        <f t="shared" si="21"/>
        <v>N/D</v>
      </c>
      <c r="Q109" s="217" t="str">
        <f t="shared" si="22"/>
        <v>N/D</v>
      </c>
      <c r="R109" s="36" t="str">
        <f t="shared" si="23"/>
        <v>N/D</v>
      </c>
      <c r="S109" s="155">
        <f t="shared" si="26"/>
        <v>0</v>
      </c>
      <c r="T109" s="162"/>
      <c r="U109" s="193"/>
      <c r="V109" s="193"/>
      <c r="W109" s="193"/>
    </row>
    <row r="110" spans="1:23" ht="39" x14ac:dyDescent="0.35">
      <c r="A110" s="34" t="s">
        <v>31</v>
      </c>
      <c r="B110" s="36" t="s">
        <v>94</v>
      </c>
      <c r="C110" s="119" t="s">
        <v>6332</v>
      </c>
      <c r="D110" s="119" t="s">
        <v>96</v>
      </c>
      <c r="E110" s="176">
        <v>1</v>
      </c>
      <c r="F110" s="233" t="s">
        <v>40</v>
      </c>
      <c r="G110" s="233" t="s">
        <v>6145</v>
      </c>
      <c r="H110" s="234">
        <f t="shared" si="24"/>
        <v>1.5</v>
      </c>
      <c r="I110" s="124"/>
      <c r="J110" s="124" t="s">
        <v>38</v>
      </c>
      <c r="K110" s="124" t="s">
        <v>38</v>
      </c>
      <c r="L110" s="124" t="s">
        <v>38</v>
      </c>
      <c r="M110" s="124" t="s">
        <v>38</v>
      </c>
      <c r="N110" s="36">
        <f t="shared" si="25"/>
        <v>0</v>
      </c>
      <c r="O110" s="36" t="str">
        <f t="shared" si="20"/>
        <v>N/D</v>
      </c>
      <c r="P110" s="36" t="str">
        <f t="shared" si="21"/>
        <v>N/D</v>
      </c>
      <c r="Q110" s="217" t="str">
        <f t="shared" si="22"/>
        <v>N/D</v>
      </c>
      <c r="R110" s="36" t="str">
        <f t="shared" si="23"/>
        <v>N/D</v>
      </c>
      <c r="S110" s="155">
        <f t="shared" si="26"/>
        <v>0</v>
      </c>
      <c r="T110" s="162"/>
      <c r="U110" s="193"/>
      <c r="V110" s="193"/>
      <c r="W110" s="193"/>
    </row>
    <row r="111" spans="1:23" ht="65" x14ac:dyDescent="0.35">
      <c r="A111" s="34" t="s">
        <v>31</v>
      </c>
      <c r="B111" s="36" t="s">
        <v>94</v>
      </c>
      <c r="C111" s="119" t="s">
        <v>6333</v>
      </c>
      <c r="D111" s="119" t="s">
        <v>6141</v>
      </c>
      <c r="E111" s="176">
        <v>1</v>
      </c>
      <c r="F111" s="233" t="s">
        <v>40</v>
      </c>
      <c r="G111" s="233" t="s">
        <v>6146</v>
      </c>
      <c r="H111" s="234">
        <f t="shared" si="24"/>
        <v>1.5</v>
      </c>
      <c r="I111" s="124"/>
      <c r="J111" s="124" t="s">
        <v>38</v>
      </c>
      <c r="K111" s="124" t="s">
        <v>38</v>
      </c>
      <c r="L111" s="124" t="s">
        <v>38</v>
      </c>
      <c r="M111" s="124" t="s">
        <v>38</v>
      </c>
      <c r="N111" s="36">
        <f t="shared" si="25"/>
        <v>0</v>
      </c>
      <c r="O111" s="36" t="str">
        <f t="shared" si="20"/>
        <v>N/D</v>
      </c>
      <c r="P111" s="36" t="str">
        <f t="shared" si="21"/>
        <v>N/D</v>
      </c>
      <c r="Q111" s="217" t="str">
        <f t="shared" si="22"/>
        <v>N/D</v>
      </c>
      <c r="R111" s="36" t="str">
        <f t="shared" si="23"/>
        <v>N/D</v>
      </c>
      <c r="S111" s="155">
        <f t="shared" si="26"/>
        <v>0</v>
      </c>
      <c r="T111" s="162"/>
      <c r="U111" s="193"/>
      <c r="V111" s="193"/>
      <c r="W111" s="193"/>
    </row>
    <row r="112" spans="1:23" ht="26" x14ac:dyDescent="0.35">
      <c r="A112" s="34" t="s">
        <v>31</v>
      </c>
      <c r="B112" s="36" t="s">
        <v>94</v>
      </c>
      <c r="C112" s="119" t="s">
        <v>6334</v>
      </c>
      <c r="D112" s="119" t="s">
        <v>6142</v>
      </c>
      <c r="E112" s="176">
        <v>1</v>
      </c>
      <c r="F112" s="233" t="s">
        <v>50</v>
      </c>
      <c r="G112" s="233" t="s">
        <v>6147</v>
      </c>
      <c r="H112" s="234">
        <f t="shared" si="24"/>
        <v>1</v>
      </c>
      <c r="I112" s="124"/>
      <c r="J112" s="124" t="s">
        <v>38</v>
      </c>
      <c r="K112" s="124" t="s">
        <v>38</v>
      </c>
      <c r="L112" s="124" t="s">
        <v>38</v>
      </c>
      <c r="M112" s="124" t="s">
        <v>38</v>
      </c>
      <c r="N112" s="36">
        <f t="shared" si="25"/>
        <v>0</v>
      </c>
      <c r="O112" s="36" t="str">
        <f t="shared" si="20"/>
        <v>N/D</v>
      </c>
      <c r="P112" s="36" t="str">
        <f t="shared" si="21"/>
        <v>N/D</v>
      </c>
      <c r="Q112" s="217" t="str">
        <f t="shared" si="22"/>
        <v>N/D</v>
      </c>
      <c r="R112" s="36" t="str">
        <f t="shared" si="23"/>
        <v>N/D</v>
      </c>
      <c r="S112" s="155">
        <f t="shared" si="26"/>
        <v>0</v>
      </c>
      <c r="T112" s="162"/>
      <c r="U112" s="193"/>
      <c r="V112" s="193"/>
      <c r="W112" s="193"/>
    </row>
    <row r="113" spans="1:23" ht="39" x14ac:dyDescent="0.35">
      <c r="A113" s="80" t="s">
        <v>31</v>
      </c>
      <c r="B113" s="79" t="s">
        <v>94</v>
      </c>
      <c r="C113" s="120" t="s">
        <v>6335</v>
      </c>
      <c r="D113" s="120" t="s">
        <v>97</v>
      </c>
      <c r="E113" s="177">
        <v>1</v>
      </c>
      <c r="F113" s="235" t="s">
        <v>40</v>
      </c>
      <c r="G113" s="235" t="s">
        <v>6148</v>
      </c>
      <c r="H113" s="236">
        <f t="shared" si="24"/>
        <v>1.5</v>
      </c>
      <c r="I113" s="124"/>
      <c r="J113" s="126" t="s">
        <v>38</v>
      </c>
      <c r="K113" s="126" t="s">
        <v>38</v>
      </c>
      <c r="L113" s="126" t="s">
        <v>38</v>
      </c>
      <c r="M113" s="126" t="s">
        <v>38</v>
      </c>
      <c r="N113" s="79">
        <f t="shared" si="25"/>
        <v>0</v>
      </c>
      <c r="O113" s="79" t="str">
        <f t="shared" si="20"/>
        <v>N/D</v>
      </c>
      <c r="P113" s="79" t="str">
        <f t="shared" si="21"/>
        <v>N/D</v>
      </c>
      <c r="Q113" s="218" t="str">
        <f t="shared" si="22"/>
        <v>N/D</v>
      </c>
      <c r="R113" s="79" t="str">
        <f t="shared" si="23"/>
        <v>N/D</v>
      </c>
      <c r="S113" s="156">
        <f t="shared" si="26"/>
        <v>0</v>
      </c>
      <c r="T113" s="162"/>
      <c r="U113" s="193"/>
      <c r="V113" s="193"/>
      <c r="W113" s="193"/>
    </row>
    <row r="114" spans="1:23" s="25" customFormat="1" x14ac:dyDescent="0.35">
      <c r="A114" s="82" t="s">
        <v>31</v>
      </c>
      <c r="B114" s="81"/>
      <c r="C114" s="81"/>
      <c r="D114" s="81" t="s">
        <v>41</v>
      </c>
      <c r="E114" s="178"/>
      <c r="F114" s="237"/>
      <c r="G114" s="237"/>
      <c r="H114" s="237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146">
        <f>SUM(S108:S113)/SUM(H108:H113)</f>
        <v>0</v>
      </c>
      <c r="U114" s="81"/>
      <c r="V114" s="81"/>
      <c r="W114" s="81"/>
    </row>
    <row r="115" spans="1:23" s="25" customFormat="1" x14ac:dyDescent="0.35">
      <c r="A115" s="84" t="s">
        <v>31</v>
      </c>
      <c r="B115" s="83"/>
      <c r="C115" s="83"/>
      <c r="D115" s="83" t="s">
        <v>98</v>
      </c>
      <c r="E115" s="184"/>
      <c r="F115" s="247"/>
      <c r="G115" s="247"/>
      <c r="H115" s="247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148">
        <f>SUM(S14:S113)/SUM(H14:H113)</f>
        <v>0</v>
      </c>
      <c r="U115" s="83"/>
      <c r="V115" s="83"/>
      <c r="W115" s="83"/>
    </row>
    <row r="116" spans="1:23" s="25" customFormat="1" ht="50" customHeight="1" x14ac:dyDescent="0.35">
      <c r="A116" s="96" t="s">
        <v>99</v>
      </c>
      <c r="B116" s="97"/>
      <c r="C116" s="97"/>
      <c r="D116" s="97" t="s">
        <v>99</v>
      </c>
      <c r="E116" s="185"/>
      <c r="F116" s="248"/>
      <c r="G116" s="248"/>
      <c r="H116" s="248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192"/>
      <c r="U116" s="196"/>
      <c r="V116" s="196"/>
      <c r="W116" s="196"/>
    </row>
    <row r="117" spans="1:23" s="25" customFormat="1" ht="26" x14ac:dyDescent="0.35">
      <c r="A117" s="89" t="s">
        <v>99</v>
      </c>
      <c r="B117" s="90"/>
      <c r="C117" s="90" t="s">
        <v>51</v>
      </c>
      <c r="D117" s="90" t="s">
        <v>52</v>
      </c>
      <c r="E117" s="179"/>
      <c r="F117" s="238"/>
      <c r="G117" s="238"/>
      <c r="H117" s="238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147"/>
      <c r="U117" s="90"/>
      <c r="V117" s="90"/>
      <c r="W117" s="90"/>
    </row>
    <row r="118" spans="1:23" ht="39" x14ac:dyDescent="0.35">
      <c r="A118" s="87" t="s">
        <v>99</v>
      </c>
      <c r="B118" s="88" t="s">
        <v>52</v>
      </c>
      <c r="C118" s="118" t="s">
        <v>6336</v>
      </c>
      <c r="D118" s="118" t="s">
        <v>6424</v>
      </c>
      <c r="E118" s="175">
        <v>4</v>
      </c>
      <c r="F118" s="231" t="s">
        <v>37</v>
      </c>
      <c r="G118" s="231" t="s">
        <v>100</v>
      </c>
      <c r="H118" s="232">
        <f>IF(F118="Essencial",E118*2,IF(F118="Obrigatória",E118*1.5,IF(F118="Recomendada",E118*1,0)))</f>
        <v>8</v>
      </c>
      <c r="I118" s="124"/>
      <c r="J118" s="124"/>
      <c r="K118" s="124"/>
      <c r="L118" s="124"/>
      <c r="M118" s="124"/>
      <c r="N118" s="88">
        <f>IF(I118="Sim",H118*0.3,0)</f>
        <v>0</v>
      </c>
      <c r="O118" s="88">
        <f>IF(J118="Sim",H118*0.3,0)</f>
        <v>0</v>
      </c>
      <c r="P118" s="88">
        <f>IF(K118="Sim",H118*0.2,0)</f>
        <v>0</v>
      </c>
      <c r="Q118" s="216">
        <f>IF(L118="Sim",H118*0.1,0)</f>
        <v>0</v>
      </c>
      <c r="R118" s="88">
        <f>IF(M118="Sim",H118*0.1,0)</f>
        <v>0</v>
      </c>
      <c r="S118" s="154">
        <f>SUM(N118:R118)</f>
        <v>0</v>
      </c>
      <c r="T118" s="162"/>
      <c r="U118" s="193"/>
      <c r="V118" s="193"/>
      <c r="W118" s="193"/>
    </row>
    <row r="119" spans="1:23" ht="39" x14ac:dyDescent="0.35">
      <c r="A119" s="80" t="s">
        <v>99</v>
      </c>
      <c r="B119" s="79" t="s">
        <v>52</v>
      </c>
      <c r="C119" s="120" t="s">
        <v>6337</v>
      </c>
      <c r="D119" s="120" t="s">
        <v>6149</v>
      </c>
      <c r="E119" s="177">
        <v>4</v>
      </c>
      <c r="F119" s="235" t="s">
        <v>40</v>
      </c>
      <c r="G119" s="235" t="s">
        <v>101</v>
      </c>
      <c r="H119" s="236">
        <f>IF(F119="Essencial",E119*2,IF(F119="Obrigatória",E119*1.5,IF(F119="Recomendada",E119*1,0)))</f>
        <v>6</v>
      </c>
      <c r="I119" s="124"/>
      <c r="J119" s="124"/>
      <c r="K119" s="124"/>
      <c r="L119" s="124"/>
      <c r="M119" s="124"/>
      <c r="N119" s="79">
        <f>IF(I119="Sim",H119*0.3,0)</f>
        <v>0</v>
      </c>
      <c r="O119" s="79">
        <f>IF(J119="Sim",H119*0.3,0)</f>
        <v>0</v>
      </c>
      <c r="P119" s="79">
        <f>IF(K119="Sim",H119*0.2,0)</f>
        <v>0</v>
      </c>
      <c r="Q119" s="218">
        <f>IF(L119="Sim",H119*0.1,0)</f>
        <v>0</v>
      </c>
      <c r="R119" s="79">
        <f>IF(M119="Sim",H119*0.1,0)</f>
        <v>0</v>
      </c>
      <c r="S119" s="156">
        <f>SUM(N119:R119)</f>
        <v>0</v>
      </c>
      <c r="T119" s="162"/>
      <c r="U119" s="193"/>
      <c r="V119" s="193"/>
      <c r="W119" s="193"/>
    </row>
    <row r="120" spans="1:23" s="25" customFormat="1" ht="15" customHeight="1" x14ac:dyDescent="0.35">
      <c r="A120" s="82" t="s">
        <v>99</v>
      </c>
      <c r="B120" s="81"/>
      <c r="C120" s="81"/>
      <c r="D120" s="81" t="s">
        <v>41</v>
      </c>
      <c r="E120" s="178"/>
      <c r="F120" s="237"/>
      <c r="G120" s="237"/>
      <c r="H120" s="237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146">
        <f>MIN((SUM(S118:S119)+S31)/(SUM(H118:H119)+H31)*0.1)*10</f>
        <v>0</v>
      </c>
      <c r="U120" s="81"/>
      <c r="V120" s="81"/>
      <c r="W120" s="81"/>
    </row>
    <row r="121" spans="1:23" s="25" customFormat="1" ht="32.5" customHeight="1" x14ac:dyDescent="0.35">
      <c r="A121" s="89" t="s">
        <v>99</v>
      </c>
      <c r="B121" s="90"/>
      <c r="C121" s="90" t="s">
        <v>75</v>
      </c>
      <c r="D121" s="90" t="s">
        <v>76</v>
      </c>
      <c r="E121" s="179"/>
      <c r="F121" s="238"/>
      <c r="G121" s="238"/>
      <c r="H121" s="238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147"/>
      <c r="U121" s="90"/>
      <c r="V121" s="90"/>
      <c r="W121" s="90"/>
    </row>
    <row r="122" spans="1:23" ht="39" x14ac:dyDescent="0.35">
      <c r="A122" s="87" t="s">
        <v>99</v>
      </c>
      <c r="B122" s="88" t="s">
        <v>76</v>
      </c>
      <c r="C122" s="118" t="s">
        <v>6311</v>
      </c>
      <c r="D122" s="118" t="s">
        <v>102</v>
      </c>
      <c r="E122" s="175">
        <v>4</v>
      </c>
      <c r="F122" s="231" t="s">
        <v>40</v>
      </c>
      <c r="G122" s="231" t="s">
        <v>103</v>
      </c>
      <c r="H122" s="232">
        <f>IF(F122="Essencial",E122*2,IF(F122="Obrigatória",E122*1.5,IF(F122="Recomendada",E122*1,0)))</f>
        <v>6</v>
      </c>
      <c r="I122" s="124"/>
      <c r="J122" s="124"/>
      <c r="K122" s="124"/>
      <c r="L122" s="122" t="s">
        <v>38</v>
      </c>
      <c r="M122" s="122" t="s">
        <v>38</v>
      </c>
      <c r="N122" s="88">
        <f>IF(I122="Sim",H122*0.366666666666666,0)</f>
        <v>0</v>
      </c>
      <c r="O122" s="88">
        <f>IF(J122="Sim",H122*0.366666666666666,0)</f>
        <v>0</v>
      </c>
      <c r="P122" s="88">
        <f>IF(K122="Sim",H122*0.266666666666666,0)</f>
        <v>0</v>
      </c>
      <c r="Q122" s="216" t="str">
        <f>IF(L122="Não se aplica","N/D")</f>
        <v>N/D</v>
      </c>
      <c r="R122" s="88" t="str">
        <f>IF(M122="Não se aplica","N/D")</f>
        <v>N/D</v>
      </c>
      <c r="S122" s="154">
        <f>SUM(N122:R122)</f>
        <v>0</v>
      </c>
      <c r="T122" s="162"/>
      <c r="U122" s="193"/>
      <c r="V122" s="193"/>
      <c r="W122" s="193"/>
    </row>
    <row r="123" spans="1:23" ht="39" x14ac:dyDescent="0.35">
      <c r="A123" s="34" t="s">
        <v>99</v>
      </c>
      <c r="B123" s="36" t="s">
        <v>76</v>
      </c>
      <c r="C123" s="119" t="s">
        <v>6455</v>
      </c>
      <c r="D123" s="119" t="s">
        <v>104</v>
      </c>
      <c r="E123" s="176">
        <v>4</v>
      </c>
      <c r="F123" s="233" t="s">
        <v>37</v>
      </c>
      <c r="G123" s="233" t="s">
        <v>105</v>
      </c>
      <c r="H123" s="234">
        <f>IF(F123="Essencial",E123*2,IF(F123="Obrigatória",E123*1.5,IF(F123="Recomendada",E123*1,0)))</f>
        <v>8</v>
      </c>
      <c r="I123" s="124"/>
      <c r="J123" s="124"/>
      <c r="K123" s="124"/>
      <c r="L123" s="124" t="s">
        <v>38</v>
      </c>
      <c r="M123" s="124"/>
      <c r="N123" s="36">
        <f>IF(I123="Sim",H123*0.325,0)</f>
        <v>0</v>
      </c>
      <c r="O123" s="36">
        <f>IF(J123="Sim",H123*0.325,0)</f>
        <v>0</v>
      </c>
      <c r="P123" s="36">
        <f>IF(K123="Sim",H123*0.225,0)</f>
        <v>0</v>
      </c>
      <c r="Q123" s="217" t="str">
        <f t="shared" ref="Q123:Q129" si="27">IF(L123="Não se aplica","N/D")</f>
        <v>N/D</v>
      </c>
      <c r="R123" s="36">
        <f>IF(M123="Sim",H123*0.125,0)</f>
        <v>0</v>
      </c>
      <c r="S123" s="155">
        <f>SUM(N123:R123)</f>
        <v>0</v>
      </c>
      <c r="T123" s="162"/>
      <c r="U123" s="193"/>
      <c r="V123" s="193"/>
      <c r="W123" s="193"/>
    </row>
    <row r="124" spans="1:23" ht="25.5" customHeight="1" x14ac:dyDescent="0.35">
      <c r="A124" s="34" t="s">
        <v>99</v>
      </c>
      <c r="B124" s="36" t="s">
        <v>76</v>
      </c>
      <c r="C124" s="119" t="s">
        <v>6452</v>
      </c>
      <c r="D124" s="119" t="s">
        <v>6308</v>
      </c>
      <c r="E124" s="176">
        <v>4</v>
      </c>
      <c r="F124" s="233" t="s">
        <v>37</v>
      </c>
      <c r="G124" s="233" t="s">
        <v>6112</v>
      </c>
      <c r="H124" s="234">
        <f>IF(F124="Essencial",E124*2,IF(F124="Obrigatória",E124*1.5,IF(F124="Recomendada",E124*1,0)))</f>
        <v>8</v>
      </c>
      <c r="I124" s="124"/>
      <c r="J124" s="124" t="s">
        <v>38</v>
      </c>
      <c r="K124" s="124" t="s">
        <v>38</v>
      </c>
      <c r="L124" s="124" t="s">
        <v>38</v>
      </c>
      <c r="M124" s="124" t="s">
        <v>38</v>
      </c>
      <c r="N124" s="36">
        <f>IF(I124="Sim",H124,0)</f>
        <v>0</v>
      </c>
      <c r="O124" s="36" t="str">
        <f t="shared" ref="O124:P126" si="28">IF(J124="Não se aplica","N/D")</f>
        <v>N/D</v>
      </c>
      <c r="P124" s="36" t="str">
        <f t="shared" si="28"/>
        <v>N/D</v>
      </c>
      <c r="Q124" s="217" t="str">
        <f t="shared" si="27"/>
        <v>N/D</v>
      </c>
      <c r="R124" s="36" t="str">
        <f t="shared" ref="R124:R129" si="29">IF(M124="Não se aplica","N/D")</f>
        <v>N/D</v>
      </c>
      <c r="S124" s="155">
        <f>SUM(N124:R124)</f>
        <v>0</v>
      </c>
      <c r="T124" s="162"/>
      <c r="U124" s="193"/>
      <c r="V124" s="193"/>
      <c r="W124" s="193"/>
    </row>
    <row r="125" spans="1:23" ht="25.5" customHeight="1" x14ac:dyDescent="0.35">
      <c r="A125" s="34" t="s">
        <v>99</v>
      </c>
      <c r="B125" s="36" t="s">
        <v>76</v>
      </c>
      <c r="C125" s="119" t="s">
        <v>6453</v>
      </c>
      <c r="D125" s="119" t="s">
        <v>6309</v>
      </c>
      <c r="E125" s="176">
        <v>4</v>
      </c>
      <c r="F125" s="233" t="s">
        <v>37</v>
      </c>
      <c r="G125" s="233" t="s">
        <v>6112</v>
      </c>
      <c r="H125" s="234">
        <f>IF(F125="Essencial",E125*2,IF(F125="Obrigatória",E125*1.5,IF(F125="Recomendada",E125*1,0)))</f>
        <v>8</v>
      </c>
      <c r="I125" s="124"/>
      <c r="J125" s="124" t="s">
        <v>38</v>
      </c>
      <c r="K125" s="124" t="s">
        <v>38</v>
      </c>
      <c r="L125" s="124" t="s">
        <v>38</v>
      </c>
      <c r="M125" s="124" t="s">
        <v>38</v>
      </c>
      <c r="N125" s="36">
        <f>IF(I125="Sim",H125,0)</f>
        <v>0</v>
      </c>
      <c r="O125" s="36" t="str">
        <f t="shared" si="28"/>
        <v>N/D</v>
      </c>
      <c r="P125" s="36" t="str">
        <f t="shared" si="28"/>
        <v>N/D</v>
      </c>
      <c r="Q125" s="217" t="str">
        <f t="shared" si="27"/>
        <v>N/D</v>
      </c>
      <c r="R125" s="36" t="str">
        <f t="shared" si="29"/>
        <v>N/D</v>
      </c>
      <c r="S125" s="155">
        <f>SUM(N125:R125)</f>
        <v>0</v>
      </c>
      <c r="T125" s="162"/>
      <c r="U125" s="193"/>
      <c r="V125" s="193"/>
      <c r="W125" s="193"/>
    </row>
    <row r="126" spans="1:23" ht="39.9" customHeight="1" x14ac:dyDescent="0.35">
      <c r="A126" s="80" t="s">
        <v>99</v>
      </c>
      <c r="B126" s="79" t="s">
        <v>76</v>
      </c>
      <c r="C126" s="120" t="s">
        <v>6454</v>
      </c>
      <c r="D126" s="120" t="s">
        <v>6310</v>
      </c>
      <c r="E126" s="177">
        <v>4</v>
      </c>
      <c r="F126" s="235" t="s">
        <v>37</v>
      </c>
      <c r="G126" s="235" t="s">
        <v>6112</v>
      </c>
      <c r="H126" s="236">
        <f>IF(F126="Essencial",E126*2,IF(F126="Obrigatória",E126*1.5,IF(F126="Recomendada",E126*1,0)))</f>
        <v>8</v>
      </c>
      <c r="I126" s="124"/>
      <c r="J126" s="126" t="s">
        <v>38</v>
      </c>
      <c r="K126" s="126" t="s">
        <v>38</v>
      </c>
      <c r="L126" s="126" t="s">
        <v>38</v>
      </c>
      <c r="M126" s="126" t="s">
        <v>38</v>
      </c>
      <c r="N126" s="79">
        <f>IF(I126="Sim",H126,0)</f>
        <v>0</v>
      </c>
      <c r="O126" s="79" t="str">
        <f t="shared" si="28"/>
        <v>N/D</v>
      </c>
      <c r="P126" s="79" t="str">
        <f t="shared" si="28"/>
        <v>N/D</v>
      </c>
      <c r="Q126" s="218" t="str">
        <f t="shared" si="27"/>
        <v>N/D</v>
      </c>
      <c r="R126" s="79" t="str">
        <f t="shared" si="29"/>
        <v>N/D</v>
      </c>
      <c r="S126" s="156">
        <f>SUM(N126:R126)</f>
        <v>0</v>
      </c>
      <c r="T126" s="162"/>
      <c r="U126" s="193"/>
      <c r="V126" s="193"/>
      <c r="W126" s="193"/>
    </row>
    <row r="127" spans="1:23" s="25" customFormat="1" ht="19" customHeight="1" x14ac:dyDescent="0.35">
      <c r="A127" s="82" t="s">
        <v>99</v>
      </c>
      <c r="B127" s="81"/>
      <c r="C127" s="81"/>
      <c r="D127" s="81" t="s">
        <v>41</v>
      </c>
      <c r="E127" s="178"/>
      <c r="F127" s="237"/>
      <c r="G127" s="237"/>
      <c r="H127" s="237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146">
        <f>SUM(S122:S126)/SUM(H122:H126)</f>
        <v>0</v>
      </c>
      <c r="U127" s="81"/>
      <c r="V127" s="81"/>
      <c r="W127" s="81"/>
    </row>
    <row r="128" spans="1:23" s="25" customFormat="1" ht="12" customHeight="1" x14ac:dyDescent="0.35">
      <c r="A128" s="89" t="s">
        <v>99</v>
      </c>
      <c r="B128" s="90"/>
      <c r="C128" s="90" t="s">
        <v>106</v>
      </c>
      <c r="D128" s="90" t="s">
        <v>107</v>
      </c>
      <c r="E128" s="179"/>
      <c r="F128" s="238"/>
      <c r="G128" s="238"/>
      <c r="H128" s="238"/>
      <c r="I128" s="90"/>
      <c r="J128" s="90"/>
      <c r="K128" s="90"/>
      <c r="L128" s="90"/>
      <c r="M128" s="90"/>
      <c r="N128" s="90"/>
      <c r="O128" s="90"/>
      <c r="P128" s="90"/>
      <c r="Q128" s="90" t="b">
        <f t="shared" si="27"/>
        <v>0</v>
      </c>
      <c r="R128" s="90" t="b">
        <f t="shared" si="29"/>
        <v>0</v>
      </c>
      <c r="S128" s="90"/>
      <c r="T128" s="147"/>
      <c r="U128" s="90"/>
      <c r="V128" s="90"/>
      <c r="W128" s="90"/>
    </row>
    <row r="129" spans="1:23" ht="39" x14ac:dyDescent="0.35">
      <c r="A129" s="87" t="s">
        <v>99</v>
      </c>
      <c r="B129" s="88" t="s">
        <v>107</v>
      </c>
      <c r="C129" s="118" t="s">
        <v>6338</v>
      </c>
      <c r="D129" s="118" t="s">
        <v>6150</v>
      </c>
      <c r="E129" s="175">
        <v>1</v>
      </c>
      <c r="F129" s="231" t="s">
        <v>50</v>
      </c>
      <c r="G129" s="231" t="s">
        <v>6152</v>
      </c>
      <c r="H129" s="232">
        <f>IF(F129="Essencial",E129*2,IF(F129="Obrigatória",E129*1.5,IF(F129="Recomendada",E129*1,0)))</f>
        <v>1</v>
      </c>
      <c r="I129" s="124"/>
      <c r="J129" s="122" t="s">
        <v>38</v>
      </c>
      <c r="K129" s="122" t="s">
        <v>38</v>
      </c>
      <c r="L129" s="122" t="s">
        <v>38</v>
      </c>
      <c r="M129" s="122" t="s">
        <v>38</v>
      </c>
      <c r="N129" s="88">
        <f>IF(I129="Sim",H129,0)</f>
        <v>0</v>
      </c>
      <c r="O129" s="88" t="str">
        <f>IF(J129="Não se aplica","N/D")</f>
        <v>N/D</v>
      </c>
      <c r="P129" s="88" t="str">
        <f>IF(K129="Não se aplica","N/D")</f>
        <v>N/D</v>
      </c>
      <c r="Q129" s="216" t="str">
        <f t="shared" si="27"/>
        <v>N/D</v>
      </c>
      <c r="R129" s="88" t="str">
        <f t="shared" si="29"/>
        <v>N/D</v>
      </c>
      <c r="S129" s="154">
        <f>SUM(N129:R129)</f>
        <v>0</v>
      </c>
      <c r="T129" s="162"/>
      <c r="U129" s="193"/>
      <c r="V129" s="193"/>
      <c r="W129" s="193"/>
    </row>
    <row r="130" spans="1:23" ht="39" x14ac:dyDescent="0.35">
      <c r="A130" s="34" t="s">
        <v>99</v>
      </c>
      <c r="B130" s="36" t="s">
        <v>107</v>
      </c>
      <c r="C130" s="119" t="s">
        <v>6339</v>
      </c>
      <c r="D130" s="119" t="s">
        <v>6425</v>
      </c>
      <c r="E130" s="176">
        <v>1</v>
      </c>
      <c r="F130" s="233" t="s">
        <v>50</v>
      </c>
      <c r="G130" s="233" t="s">
        <v>6153</v>
      </c>
      <c r="H130" s="234">
        <f>IF(F130="Essencial",E130*2,IF(F130="Obrigatória",E130*1.5,IF(F130="Recomendada",E130*1,0)))</f>
        <v>1</v>
      </c>
      <c r="I130" s="124"/>
      <c r="J130" s="124"/>
      <c r="K130" s="124"/>
      <c r="L130" s="124"/>
      <c r="M130" s="124"/>
      <c r="N130" s="36">
        <f>IF(I130="Sim",H130*0.3,0)</f>
        <v>0</v>
      </c>
      <c r="O130" s="36">
        <f>IF(J130="Sim",H130*0.3,0)</f>
        <v>0</v>
      </c>
      <c r="P130" s="36">
        <f>IF(K130="Sim",H130*0.2,0)</f>
        <v>0</v>
      </c>
      <c r="Q130" s="217">
        <f>IF(L130="Sim",H130*0.1,0)</f>
        <v>0</v>
      </c>
      <c r="R130" s="36">
        <f>IF(M130="Sim",H130*0.1,0)</f>
        <v>0</v>
      </c>
      <c r="S130" s="155">
        <f>SUM(N130:R130)</f>
        <v>0</v>
      </c>
      <c r="T130" s="162"/>
      <c r="U130" s="193"/>
      <c r="V130" s="193"/>
      <c r="W130" s="193"/>
    </row>
    <row r="131" spans="1:23" ht="39" x14ac:dyDescent="0.35">
      <c r="A131" s="34" t="s">
        <v>99</v>
      </c>
      <c r="B131" s="36" t="s">
        <v>107</v>
      </c>
      <c r="C131" s="119" t="s">
        <v>6340</v>
      </c>
      <c r="D131" s="119" t="s">
        <v>6426</v>
      </c>
      <c r="E131" s="176">
        <v>1</v>
      </c>
      <c r="F131" s="233" t="s">
        <v>50</v>
      </c>
      <c r="G131" s="233" t="s">
        <v>6153</v>
      </c>
      <c r="H131" s="234">
        <f>IF(F131="Essencial",E131*2,IF(F131="Obrigatória",E131*1.5,IF(F131="Recomendada",E131*1,0)))</f>
        <v>1</v>
      </c>
      <c r="I131" s="124"/>
      <c r="J131" s="124"/>
      <c r="K131" s="124"/>
      <c r="L131" s="124"/>
      <c r="M131" s="124"/>
      <c r="N131" s="36">
        <f>IF(I131="Sim",H131*0.3,0)</f>
        <v>0</v>
      </c>
      <c r="O131" s="36">
        <f>IF(J131="Sim",H131*0.3,0)</f>
        <v>0</v>
      </c>
      <c r="P131" s="36">
        <f>IF(K131="Sim",H131*0.2,0)</f>
        <v>0</v>
      </c>
      <c r="Q131" s="217">
        <f>IF(L131="Sim",H131*0.1,0)</f>
        <v>0</v>
      </c>
      <c r="R131" s="36">
        <f>IF(M131="Sim",H131*0.1,0)</f>
        <v>0</v>
      </c>
      <c r="S131" s="155">
        <f>SUM(N131:R131)</f>
        <v>0</v>
      </c>
      <c r="T131" s="162"/>
      <c r="U131" s="193"/>
      <c r="V131" s="193"/>
      <c r="W131" s="193"/>
    </row>
    <row r="132" spans="1:23" ht="39" x14ac:dyDescent="0.35">
      <c r="A132" s="80" t="s">
        <v>99</v>
      </c>
      <c r="B132" s="79" t="s">
        <v>107</v>
      </c>
      <c r="C132" s="118" t="s">
        <v>6346</v>
      </c>
      <c r="D132" s="120" t="s">
        <v>6151</v>
      </c>
      <c r="E132" s="177">
        <v>1</v>
      </c>
      <c r="F132" s="235" t="s">
        <v>50</v>
      </c>
      <c r="G132" s="235" t="s">
        <v>6153</v>
      </c>
      <c r="H132" s="236">
        <f>IF(F132="Essencial",E132*2,IF(F132="Obrigatória",E132*1.5,IF(F132="Recomendada",E132*1,0)))</f>
        <v>1</v>
      </c>
      <c r="I132" s="124"/>
      <c r="J132" s="124"/>
      <c r="K132" s="124"/>
      <c r="L132" s="124"/>
      <c r="M132" s="124"/>
      <c r="N132" s="79">
        <f>IF(I132="Sim",H132*0.3,0)</f>
        <v>0</v>
      </c>
      <c r="O132" s="79">
        <f>IF(J132="Sim",H132*0.3,0)</f>
        <v>0</v>
      </c>
      <c r="P132" s="79">
        <f>IF(K132="Sim",H132*0.2,0)</f>
        <v>0</v>
      </c>
      <c r="Q132" s="218">
        <f>IF(L132="Sim",H132*0.1,0)</f>
        <v>0</v>
      </c>
      <c r="R132" s="79">
        <f>IF(M132="Sim",H132*0.1,0)</f>
        <v>0</v>
      </c>
      <c r="S132" s="156">
        <f>SUM(N132:R132)</f>
        <v>0</v>
      </c>
      <c r="T132" s="162"/>
      <c r="U132" s="193"/>
      <c r="V132" s="193"/>
      <c r="W132" s="193"/>
    </row>
    <row r="133" spans="1:23" s="25" customFormat="1" ht="17.5" customHeight="1" x14ac:dyDescent="0.35">
      <c r="A133" s="82" t="s">
        <v>99</v>
      </c>
      <c r="B133" s="81"/>
      <c r="C133" s="81"/>
      <c r="D133" s="81" t="s">
        <v>41</v>
      </c>
      <c r="E133" s="178"/>
      <c r="F133" s="237"/>
      <c r="G133" s="237"/>
      <c r="H133" s="237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146">
        <f>SUM(S129:S132)/SUM(H129:H132)</f>
        <v>0</v>
      </c>
      <c r="U133" s="81"/>
      <c r="V133" s="81"/>
      <c r="W133" s="81"/>
    </row>
    <row r="134" spans="1:23" s="93" customFormat="1" ht="16.5" customHeight="1" x14ac:dyDescent="0.35">
      <c r="A134" s="89" t="s">
        <v>99</v>
      </c>
      <c r="B134" s="90"/>
      <c r="C134" s="90" t="s">
        <v>108</v>
      </c>
      <c r="D134" s="90" t="s">
        <v>109</v>
      </c>
      <c r="E134" s="179"/>
      <c r="F134" s="238"/>
      <c r="G134" s="238"/>
      <c r="H134" s="238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147"/>
      <c r="U134" s="90"/>
      <c r="V134" s="90"/>
      <c r="W134" s="90"/>
    </row>
    <row r="135" spans="1:23" ht="89.25" customHeight="1" x14ac:dyDescent="0.35">
      <c r="A135" s="87" t="s">
        <v>99</v>
      </c>
      <c r="B135" s="88" t="s">
        <v>109</v>
      </c>
      <c r="C135" s="118" t="s">
        <v>6347</v>
      </c>
      <c r="D135" s="118" t="s">
        <v>6154</v>
      </c>
      <c r="E135" s="175">
        <v>1</v>
      </c>
      <c r="F135" s="231" t="s">
        <v>40</v>
      </c>
      <c r="G135" s="231" t="s">
        <v>110</v>
      </c>
      <c r="H135" s="232">
        <f>IF(F135="Essencial",E135*2,IF(F135="Obrigatória",E135*1.5,IF(F135="Recomendada",E135*1,0)))</f>
        <v>1.5</v>
      </c>
      <c r="I135" s="124"/>
      <c r="J135" s="124"/>
      <c r="K135" s="124"/>
      <c r="L135" s="124"/>
      <c r="M135" s="124"/>
      <c r="N135" s="88">
        <f>IF(I135="Sim",H135*0.3,0)</f>
        <v>0</v>
      </c>
      <c r="O135" s="88">
        <f>IF(J135="Sim",H135*0.3,0)</f>
        <v>0</v>
      </c>
      <c r="P135" s="88">
        <f>IF(K135="Sim",H135*0.2,0)</f>
        <v>0</v>
      </c>
      <c r="Q135" s="216">
        <f>IF(L135="Sim",H135*0.1,0)</f>
        <v>0</v>
      </c>
      <c r="R135" s="88">
        <f>IF(M135="Sim",H135*0.1,0)</f>
        <v>0</v>
      </c>
      <c r="S135" s="154">
        <f>SUM(N135:R135)</f>
        <v>0</v>
      </c>
      <c r="T135" s="162"/>
      <c r="U135" s="193"/>
      <c r="V135" s="193"/>
      <c r="W135" s="193"/>
    </row>
    <row r="136" spans="1:23" ht="89.25" customHeight="1" x14ac:dyDescent="0.35">
      <c r="A136" s="87" t="s">
        <v>99</v>
      </c>
      <c r="B136" s="88" t="s">
        <v>109</v>
      </c>
      <c r="C136" s="118" t="s">
        <v>6348</v>
      </c>
      <c r="D136" s="118" t="s">
        <v>6155</v>
      </c>
      <c r="E136" s="175">
        <v>1</v>
      </c>
      <c r="F136" s="231" t="s">
        <v>40</v>
      </c>
      <c r="G136" s="235" t="s">
        <v>6156</v>
      </c>
      <c r="H136" s="236">
        <f>IF(F136="Essencial",E136*2,IF(F136="Obrigatória",E136*1.5,IF(F136="Recomendada",E136*1,0)))</f>
        <v>1.5</v>
      </c>
      <c r="I136" s="124"/>
      <c r="J136" s="124"/>
      <c r="K136" s="124"/>
      <c r="L136" s="124"/>
      <c r="M136" s="124"/>
      <c r="N136" s="79">
        <f>IF(I136="Sim",H136*0.3,0)</f>
        <v>0</v>
      </c>
      <c r="O136" s="79">
        <f>IF(J136="Sim",H136*0.3,0)</f>
        <v>0</v>
      </c>
      <c r="P136" s="79">
        <f>IF(K136="Sim",H136*0.2,0)</f>
        <v>0</v>
      </c>
      <c r="Q136" s="218">
        <f>IF(L136="Sim",H136*0.1,0)</f>
        <v>0</v>
      </c>
      <c r="R136" s="79">
        <f>IF(M136="Sim",H136*0.1,0)</f>
        <v>0</v>
      </c>
      <c r="S136" s="156">
        <f>SUM(N136:R136)</f>
        <v>0</v>
      </c>
      <c r="T136" s="162"/>
      <c r="U136" s="193"/>
      <c r="V136" s="193"/>
      <c r="W136" s="193"/>
    </row>
    <row r="137" spans="1:23" ht="89.25" customHeight="1" x14ac:dyDescent="0.35">
      <c r="A137" s="87" t="s">
        <v>99</v>
      </c>
      <c r="B137" s="88" t="s">
        <v>109</v>
      </c>
      <c r="C137" s="118" t="s">
        <v>6427</v>
      </c>
      <c r="D137" s="118" t="s">
        <v>6428</v>
      </c>
      <c r="E137" s="175">
        <v>1</v>
      </c>
      <c r="F137" s="231" t="s">
        <v>40</v>
      </c>
      <c r="G137" s="235" t="s">
        <v>6156</v>
      </c>
      <c r="H137" s="236">
        <f>IF(F137="Essencial",E137*2,IF(F137="Obrigatória",E137*1.5,IF(F137="Recomendada",E137*1,0)))</f>
        <v>1.5</v>
      </c>
      <c r="I137" s="124"/>
      <c r="J137" s="124"/>
      <c r="K137" s="124"/>
      <c r="L137" s="124"/>
      <c r="M137" s="124"/>
      <c r="N137" s="79">
        <f>IF(I137="Sim",H137*0.3,0)</f>
        <v>0</v>
      </c>
      <c r="O137" s="79">
        <f>IF(J137="Sim",H137*0.3,0)</f>
        <v>0</v>
      </c>
      <c r="P137" s="79">
        <f>IF(K137="Sim",H137*0.2,0)</f>
        <v>0</v>
      </c>
      <c r="Q137" s="218">
        <f>IF(L137="Sim",H137*0.1,0)</f>
        <v>0</v>
      </c>
      <c r="R137" s="79">
        <f>IF(M137="Sim",H137*0.1,0)</f>
        <v>0</v>
      </c>
      <c r="S137" s="156">
        <f>SUM(N137:R137)</f>
        <v>0</v>
      </c>
      <c r="T137" s="162"/>
      <c r="U137" s="193"/>
      <c r="V137" s="193"/>
      <c r="W137" s="193"/>
    </row>
    <row r="138" spans="1:23" s="25" customFormat="1" ht="21" customHeight="1" x14ac:dyDescent="0.35">
      <c r="A138" s="82" t="s">
        <v>99</v>
      </c>
      <c r="B138" s="81"/>
      <c r="C138" s="81"/>
      <c r="D138" s="81" t="s">
        <v>41</v>
      </c>
      <c r="E138" s="178"/>
      <c r="F138" s="237"/>
      <c r="G138" s="237"/>
      <c r="H138" s="237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146">
        <f>SUM(S135:S136)/SUM(H135:H136)</f>
        <v>0</v>
      </c>
      <c r="U138" s="81"/>
      <c r="V138" s="81"/>
      <c r="W138" s="81"/>
    </row>
    <row r="139" spans="1:23" s="93" customFormat="1" ht="22" customHeight="1" x14ac:dyDescent="0.35">
      <c r="A139" s="89" t="s">
        <v>99</v>
      </c>
      <c r="B139" s="90"/>
      <c r="C139" s="90" t="s">
        <v>111</v>
      </c>
      <c r="D139" s="90" t="s">
        <v>112</v>
      </c>
      <c r="E139" s="179"/>
      <c r="F139" s="238"/>
      <c r="G139" s="238"/>
      <c r="H139" s="238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147"/>
      <c r="U139" s="90"/>
      <c r="V139" s="90"/>
      <c r="W139" s="90"/>
    </row>
    <row r="140" spans="1:23" ht="39" x14ac:dyDescent="0.35">
      <c r="A140" s="87" t="s">
        <v>99</v>
      </c>
      <c r="B140" s="88" t="s">
        <v>112</v>
      </c>
      <c r="C140" s="118" t="s">
        <v>6159</v>
      </c>
      <c r="D140" s="118" t="s">
        <v>113</v>
      </c>
      <c r="E140" s="175">
        <v>1</v>
      </c>
      <c r="F140" s="231" t="s">
        <v>40</v>
      </c>
      <c r="G140" s="231" t="s">
        <v>6164</v>
      </c>
      <c r="H140" s="232">
        <f t="shared" ref="H140:H145" si="30">IF(F140="Essencial",E140*2,IF(F140="Obrigatória",E140*1.5,IF(F140="Recomendada",E140*1,0)))</f>
        <v>1.5</v>
      </c>
      <c r="I140" s="124"/>
      <c r="J140" s="124"/>
      <c r="K140" s="124"/>
      <c r="L140" s="122" t="s">
        <v>38</v>
      </c>
      <c r="M140" s="124"/>
      <c r="N140" s="88">
        <f>IF(I140="Sim",H140*0.325,0)</f>
        <v>0</v>
      </c>
      <c r="O140" s="88">
        <f>IF(J140="Sim",H140*0.325,0)</f>
        <v>0</v>
      </c>
      <c r="P140" s="88">
        <f>IF(K140="Sim",H140*0.225,0)</f>
        <v>0</v>
      </c>
      <c r="Q140" s="216" t="str">
        <f t="shared" ref="Q140:Q145" si="31">IF(L140="Não se aplica","N/D")</f>
        <v>N/D</v>
      </c>
      <c r="R140" s="88">
        <f>IF(M140="Sim",H140*0.125,0)</f>
        <v>0</v>
      </c>
      <c r="S140" s="154">
        <f t="shared" ref="S140:S145" si="32">SUM(N140:R140)</f>
        <v>0</v>
      </c>
      <c r="T140" s="162"/>
      <c r="U140" s="193"/>
      <c r="V140" s="193"/>
      <c r="W140" s="193"/>
    </row>
    <row r="141" spans="1:23" ht="39" x14ac:dyDescent="0.35">
      <c r="A141" s="34" t="s">
        <v>99</v>
      </c>
      <c r="B141" s="36" t="s">
        <v>112</v>
      </c>
      <c r="C141" s="119" t="s">
        <v>6160</v>
      </c>
      <c r="D141" s="119" t="s">
        <v>114</v>
      </c>
      <c r="E141" s="176">
        <v>1</v>
      </c>
      <c r="F141" s="233" t="s">
        <v>40</v>
      </c>
      <c r="G141" s="233" t="s">
        <v>6165</v>
      </c>
      <c r="H141" s="234">
        <f t="shared" si="30"/>
        <v>1.5</v>
      </c>
      <c r="I141" s="124"/>
      <c r="J141" s="124"/>
      <c r="K141" s="124" t="s">
        <v>38</v>
      </c>
      <c r="L141" s="124" t="s">
        <v>38</v>
      </c>
      <c r="M141" s="124"/>
      <c r="N141" s="36">
        <f>IF(I141="Sim",H141*0.4,0)</f>
        <v>0</v>
      </c>
      <c r="O141" s="36">
        <f>IF(J141="Sim",H141*0.4,0)</f>
        <v>0</v>
      </c>
      <c r="P141" s="36" t="str">
        <f>IF(K141="Não se aplica","N/D")</f>
        <v>N/D</v>
      </c>
      <c r="Q141" s="217" t="str">
        <f t="shared" si="31"/>
        <v>N/D</v>
      </c>
      <c r="R141" s="36">
        <f>IF(M141="Sim",H141*0.2,0)</f>
        <v>0</v>
      </c>
      <c r="S141" s="155">
        <f t="shared" si="32"/>
        <v>0</v>
      </c>
      <c r="T141" s="162"/>
      <c r="U141" s="193"/>
      <c r="V141" s="193"/>
      <c r="W141" s="193"/>
    </row>
    <row r="142" spans="1:23" ht="26" x14ac:dyDescent="0.35">
      <c r="A142" s="34" t="s">
        <v>99</v>
      </c>
      <c r="B142" s="36" t="s">
        <v>112</v>
      </c>
      <c r="C142" s="119" t="s">
        <v>6161</v>
      </c>
      <c r="D142" s="119" t="s">
        <v>6429</v>
      </c>
      <c r="E142" s="176">
        <v>1</v>
      </c>
      <c r="F142" s="233" t="s">
        <v>50</v>
      </c>
      <c r="G142" s="233" t="s">
        <v>6166</v>
      </c>
      <c r="H142" s="234">
        <f t="shared" si="30"/>
        <v>1</v>
      </c>
      <c r="I142" s="124"/>
      <c r="J142" s="124" t="s">
        <v>38</v>
      </c>
      <c r="K142" s="124" t="s">
        <v>38</v>
      </c>
      <c r="L142" s="124" t="s">
        <v>38</v>
      </c>
      <c r="M142" s="124" t="s">
        <v>38</v>
      </c>
      <c r="N142" s="36">
        <f>IF(I142="Sim",H142*1,0)</f>
        <v>0</v>
      </c>
      <c r="O142" s="36" t="str">
        <f>IF(J142="Não se aplica","N/D")</f>
        <v>N/D</v>
      </c>
      <c r="P142" s="36" t="str">
        <f>IF(K142="Não se aplica","N/D")</f>
        <v>N/D</v>
      </c>
      <c r="Q142" s="217" t="str">
        <f t="shared" si="31"/>
        <v>N/D</v>
      </c>
      <c r="R142" s="36">
        <f>IF(M142="Sim",H142*0.2,0)</f>
        <v>0</v>
      </c>
      <c r="S142" s="155">
        <f t="shared" si="32"/>
        <v>0</v>
      </c>
      <c r="T142" s="162"/>
      <c r="U142" s="193"/>
      <c r="V142" s="193"/>
      <c r="W142" s="193"/>
    </row>
    <row r="143" spans="1:23" ht="52" x14ac:dyDescent="0.35">
      <c r="A143" s="34" t="s">
        <v>99</v>
      </c>
      <c r="B143" s="36" t="s">
        <v>112</v>
      </c>
      <c r="C143" s="119" t="s">
        <v>6162</v>
      </c>
      <c r="D143" s="119" t="s">
        <v>6157</v>
      </c>
      <c r="E143" s="176">
        <v>1</v>
      </c>
      <c r="F143" s="233" t="s">
        <v>50</v>
      </c>
      <c r="G143" s="233" t="s">
        <v>6167</v>
      </c>
      <c r="H143" s="234">
        <f t="shared" si="30"/>
        <v>1</v>
      </c>
      <c r="I143" s="124"/>
      <c r="J143" s="124"/>
      <c r="K143" s="124" t="s">
        <v>38</v>
      </c>
      <c r="L143" s="124" t="s">
        <v>38</v>
      </c>
      <c r="M143" s="124"/>
      <c r="N143" s="79">
        <f>IF(I143="Sim",H143*0.4,0)</f>
        <v>0</v>
      </c>
      <c r="O143" s="79">
        <f>IF(J143="Sim",H143*0.4,0)</f>
        <v>0</v>
      </c>
      <c r="P143" s="79" t="str">
        <f>IF(K143="Não se aplica","N/D")</f>
        <v>N/D</v>
      </c>
      <c r="Q143" s="218" t="str">
        <f t="shared" si="31"/>
        <v>N/D</v>
      </c>
      <c r="R143" s="79">
        <f>IF(M143="Sim",H143*0.2,0)</f>
        <v>0</v>
      </c>
      <c r="S143" s="156">
        <f t="shared" si="32"/>
        <v>0</v>
      </c>
      <c r="T143" s="162"/>
      <c r="U143" s="193"/>
      <c r="V143" s="193"/>
      <c r="W143" s="193"/>
    </row>
    <row r="144" spans="1:23" ht="26" x14ac:dyDescent="0.35">
      <c r="A144" s="34" t="s">
        <v>99</v>
      </c>
      <c r="B144" s="36" t="s">
        <v>112</v>
      </c>
      <c r="C144" s="119" t="s">
        <v>6163</v>
      </c>
      <c r="D144" s="119" t="s">
        <v>6158</v>
      </c>
      <c r="E144" s="176">
        <v>1</v>
      </c>
      <c r="F144" s="233" t="s">
        <v>40</v>
      </c>
      <c r="G144" s="233" t="s">
        <v>6168</v>
      </c>
      <c r="H144" s="234">
        <f t="shared" si="30"/>
        <v>1.5</v>
      </c>
      <c r="I144" s="124"/>
      <c r="J144" s="124"/>
      <c r="K144" s="126" t="s">
        <v>38</v>
      </c>
      <c r="L144" s="126" t="s">
        <v>38</v>
      </c>
      <c r="M144" s="124"/>
      <c r="N144" s="79">
        <f>IF(I144="Sim",H144*0.4,0)</f>
        <v>0</v>
      </c>
      <c r="O144" s="79">
        <f>IF(J144="Sim",H144*0.4,0)</f>
        <v>0</v>
      </c>
      <c r="P144" s="79" t="str">
        <f>IF(K144="Não se aplica","N/D")</f>
        <v>N/D</v>
      </c>
      <c r="Q144" s="218" t="str">
        <f t="shared" si="31"/>
        <v>N/D</v>
      </c>
      <c r="R144" s="79">
        <f>IF(M144="Sim",H144*0.2,0)</f>
        <v>0</v>
      </c>
      <c r="S144" s="156">
        <f t="shared" si="32"/>
        <v>0</v>
      </c>
      <c r="T144" s="162"/>
      <c r="U144" s="193"/>
      <c r="V144" s="193"/>
      <c r="W144" s="193"/>
    </row>
    <row r="145" spans="1:23" ht="26" x14ac:dyDescent="0.35">
      <c r="A145" s="34" t="s">
        <v>99</v>
      </c>
      <c r="B145" s="36" t="s">
        <v>112</v>
      </c>
      <c r="C145" s="119" t="s">
        <v>6430</v>
      </c>
      <c r="D145" s="119" t="s">
        <v>6431</v>
      </c>
      <c r="E145" s="176">
        <v>1</v>
      </c>
      <c r="F145" s="233" t="s">
        <v>50</v>
      </c>
      <c r="G145" s="233"/>
      <c r="H145" s="234">
        <f t="shared" si="30"/>
        <v>1</v>
      </c>
      <c r="I145" s="124"/>
      <c r="J145" s="126" t="s">
        <v>38</v>
      </c>
      <c r="K145" s="126" t="s">
        <v>38</v>
      </c>
      <c r="L145" s="126" t="s">
        <v>38</v>
      </c>
      <c r="M145" s="126" t="s">
        <v>38</v>
      </c>
      <c r="N145" s="36">
        <f>IF(I145="Sim",H145*1,0)</f>
        <v>0</v>
      </c>
      <c r="O145" s="36" t="str">
        <f>IF(J145="Não se aplica","N/D")</f>
        <v>N/D</v>
      </c>
      <c r="P145" s="36" t="str">
        <f>IF(K145="Não se aplica","N/D")</f>
        <v>N/D</v>
      </c>
      <c r="Q145" s="217" t="str">
        <f t="shared" si="31"/>
        <v>N/D</v>
      </c>
      <c r="R145" s="36">
        <f>IF(M145="Sim",H145*0.2,0)</f>
        <v>0</v>
      </c>
      <c r="S145" s="155">
        <f t="shared" si="32"/>
        <v>0</v>
      </c>
      <c r="T145" s="162"/>
      <c r="U145" s="193"/>
      <c r="V145" s="193"/>
      <c r="W145" s="193"/>
    </row>
    <row r="146" spans="1:23" s="25" customFormat="1" ht="21" customHeight="1" x14ac:dyDescent="0.35">
      <c r="A146" s="82" t="s">
        <v>99</v>
      </c>
      <c r="B146" s="81"/>
      <c r="C146" s="81"/>
      <c r="D146" s="81" t="s">
        <v>41</v>
      </c>
      <c r="E146" s="178"/>
      <c r="F146" s="237"/>
      <c r="G146" s="237"/>
      <c r="H146" s="237"/>
      <c r="I146" s="81"/>
      <c r="J146" s="81"/>
      <c r="K146" s="81"/>
      <c r="L146" s="81"/>
      <c r="M146" s="81"/>
      <c r="N146" s="81"/>
      <c r="O146" s="81"/>
      <c r="P146" s="81"/>
      <c r="Q146" s="219"/>
      <c r="R146" s="81"/>
      <c r="S146" s="81"/>
      <c r="T146" s="146">
        <f>SUM(S140:S142)/SUM(H140:H142)</f>
        <v>0</v>
      </c>
      <c r="U146" s="81"/>
      <c r="V146" s="81"/>
      <c r="W146" s="81"/>
    </row>
    <row r="147" spans="1:23" s="25" customFormat="1" ht="22.5" customHeight="1" x14ac:dyDescent="0.35">
      <c r="A147" s="102" t="s">
        <v>99</v>
      </c>
      <c r="B147" s="103"/>
      <c r="C147" s="103" t="s">
        <v>115</v>
      </c>
      <c r="D147" s="103" t="s">
        <v>116</v>
      </c>
      <c r="E147" s="174"/>
      <c r="F147" s="106"/>
      <c r="G147" s="106"/>
      <c r="H147" s="106"/>
      <c r="I147" s="103"/>
      <c r="J147" s="103"/>
      <c r="K147" s="103"/>
      <c r="L147" s="103"/>
      <c r="M147" s="103"/>
      <c r="N147" s="103"/>
      <c r="O147" s="103"/>
      <c r="P147" s="103"/>
      <c r="Q147" s="221"/>
      <c r="R147" s="103"/>
      <c r="S147" s="103"/>
      <c r="T147" s="153"/>
      <c r="U147" s="103"/>
      <c r="V147" s="103"/>
      <c r="W147" s="103"/>
    </row>
    <row r="148" spans="1:23" ht="39" x14ac:dyDescent="0.35">
      <c r="A148" s="94" t="s">
        <v>99</v>
      </c>
      <c r="B148" s="95" t="s">
        <v>116</v>
      </c>
      <c r="C148" s="136" t="s">
        <v>6349</v>
      </c>
      <c r="D148" s="136" t="s">
        <v>117</v>
      </c>
      <c r="E148" s="186">
        <v>1</v>
      </c>
      <c r="F148" s="249" t="s">
        <v>50</v>
      </c>
      <c r="G148" s="249" t="s">
        <v>6169</v>
      </c>
      <c r="H148" s="250">
        <f>IF(F148="Essencial",E148*2,IF(F148="Obrigatória",E148*1.5,IF(F148="Recomendada",E148*1,0)))</f>
        <v>1</v>
      </c>
      <c r="I148" s="124"/>
      <c r="J148" s="124"/>
      <c r="K148" s="124"/>
      <c r="L148" s="137" t="s">
        <v>38</v>
      </c>
      <c r="M148" s="124"/>
      <c r="N148" s="95">
        <f>IF(I148="Sim",H148*0.325,0)</f>
        <v>0</v>
      </c>
      <c r="O148" s="95">
        <f>IF(J148="Sim",H148*0.325,0)</f>
        <v>0</v>
      </c>
      <c r="P148" s="95">
        <f>IF(K148="Sim",H148*0.225,0)</f>
        <v>0</v>
      </c>
      <c r="Q148" s="222" t="str">
        <f>IF(L148="Não se aplica","N/D")</f>
        <v>N/D</v>
      </c>
      <c r="R148" s="95">
        <f>IF(M148="Sim",H148*0.125,0)</f>
        <v>0</v>
      </c>
      <c r="S148" s="161">
        <f>SUM(N148:R148)</f>
        <v>0</v>
      </c>
      <c r="T148" s="162"/>
      <c r="U148" s="193"/>
      <c r="V148" s="193"/>
      <c r="W148" s="193"/>
    </row>
    <row r="149" spans="1:23" s="25" customFormat="1" ht="26" x14ac:dyDescent="0.35">
      <c r="A149" s="82" t="s">
        <v>99</v>
      </c>
      <c r="B149" s="81"/>
      <c r="C149" s="81"/>
      <c r="D149" s="81" t="s">
        <v>41</v>
      </c>
      <c r="E149" s="178"/>
      <c r="F149" s="237"/>
      <c r="G149" s="237"/>
      <c r="H149" s="237"/>
      <c r="I149" s="81"/>
      <c r="J149" s="81"/>
      <c r="K149" s="81"/>
      <c r="L149" s="81"/>
      <c r="M149" s="81"/>
      <c r="N149" s="81"/>
      <c r="O149" s="81"/>
      <c r="P149" s="81"/>
      <c r="Q149" s="219"/>
      <c r="R149" s="81"/>
      <c r="S149" s="81"/>
      <c r="T149" s="146">
        <f>S148/H148</f>
        <v>0</v>
      </c>
      <c r="U149" s="81"/>
      <c r="V149" s="81"/>
      <c r="W149" s="81"/>
    </row>
    <row r="150" spans="1:23" s="25" customFormat="1" ht="26" x14ac:dyDescent="0.35">
      <c r="A150" s="84" t="s">
        <v>99</v>
      </c>
      <c r="B150" s="83"/>
      <c r="C150" s="83"/>
      <c r="D150" s="83" t="s">
        <v>98</v>
      </c>
      <c r="E150" s="184"/>
      <c r="F150" s="247"/>
      <c r="G150" s="247"/>
      <c r="H150" s="247"/>
      <c r="I150" s="83"/>
      <c r="J150" s="83"/>
      <c r="K150" s="83"/>
      <c r="L150" s="83"/>
      <c r="M150" s="83"/>
      <c r="N150" s="83"/>
      <c r="O150" s="83"/>
      <c r="P150" s="83"/>
      <c r="Q150" s="223"/>
      <c r="R150" s="83"/>
      <c r="S150" s="83"/>
      <c r="T150" s="148">
        <f>SUM(S118:S151)/SUM(H118:H151)</f>
        <v>0</v>
      </c>
      <c r="U150" s="83"/>
      <c r="V150" s="83"/>
      <c r="W150" s="83"/>
    </row>
    <row r="151" spans="1:23" ht="26.15" customHeight="1" x14ac:dyDescent="0.35">
      <c r="A151" s="34" t="s">
        <v>119</v>
      </c>
      <c r="B151" s="36" t="s">
        <v>116</v>
      </c>
      <c r="C151" s="119" t="s">
        <v>6350</v>
      </c>
      <c r="D151" s="119" t="s">
        <v>120</v>
      </c>
      <c r="E151" s="176">
        <v>1</v>
      </c>
      <c r="F151" s="233" t="s">
        <v>40</v>
      </c>
      <c r="G151" s="233" t="s">
        <v>118</v>
      </c>
      <c r="H151" s="234">
        <f>IF(F151="Essencial",E151*2,IF(F151="Obrigatória",E151*1.5,IF(F151="Recomendada",E151*1,0)))</f>
        <v>1.5</v>
      </c>
      <c r="I151" s="124"/>
      <c r="J151" s="124"/>
      <c r="K151" s="124" t="s">
        <v>38</v>
      </c>
      <c r="L151" s="124" t="s">
        <v>38</v>
      </c>
      <c r="M151" s="124" t="s">
        <v>38</v>
      </c>
      <c r="N151" s="95">
        <f>IF(I151="Sim",H151*0.5,0)</f>
        <v>0</v>
      </c>
      <c r="O151" s="95">
        <f>IF(J151="Sim",H151*0.5,0)</f>
        <v>0</v>
      </c>
      <c r="P151" s="95" t="str">
        <f>IF(K151="Não se aplica","N/D")</f>
        <v>N/D</v>
      </c>
      <c r="Q151" s="222" t="str">
        <f>IF(L151="Não se aplica","N/D")</f>
        <v>N/D</v>
      </c>
      <c r="R151" s="95" t="str">
        <f>IF(M151="Não se aplica","N/D")</f>
        <v>N/D</v>
      </c>
      <c r="S151" s="161">
        <f>SUM(N151:R151)</f>
        <v>0</v>
      </c>
      <c r="T151" s="162"/>
      <c r="U151" s="193"/>
      <c r="V151" s="193"/>
      <c r="W151" s="193"/>
    </row>
    <row r="152" spans="1:23" ht="26.15" customHeight="1" x14ac:dyDescent="0.35">
      <c r="A152" s="34" t="s">
        <v>119</v>
      </c>
      <c r="B152" s="36" t="s">
        <v>116</v>
      </c>
      <c r="C152" s="119" t="s">
        <v>6432</v>
      </c>
      <c r="D152" s="119" t="s">
        <v>6433</v>
      </c>
      <c r="E152" s="176">
        <v>1</v>
      </c>
      <c r="F152" s="233" t="s">
        <v>40</v>
      </c>
      <c r="G152" s="233"/>
      <c r="H152" s="234">
        <f t="shared" ref="H152:H153" si="33">IF(F152="Essencial",E152*2,IF(F152="Obrigatória",E152*1.5,IF(F152="Recomendada",E152*1,0)))</f>
        <v>1.5</v>
      </c>
      <c r="I152" s="124"/>
      <c r="J152" s="124" t="s">
        <v>38</v>
      </c>
      <c r="K152" s="124" t="s">
        <v>38</v>
      </c>
      <c r="L152" s="124" t="s">
        <v>38</v>
      </c>
      <c r="M152" s="124" t="s">
        <v>38</v>
      </c>
      <c r="N152" s="36">
        <f>IF(I151="Sim",H151*1,0)</f>
        <v>0</v>
      </c>
      <c r="O152" s="36" t="b">
        <f t="shared" ref="O152:Q153" si="34">IF(J151="Não se aplica","N/D")</f>
        <v>0</v>
      </c>
      <c r="P152" s="36" t="str">
        <f t="shared" si="34"/>
        <v>N/D</v>
      </c>
      <c r="Q152" s="217" t="str">
        <f t="shared" si="34"/>
        <v>N/D</v>
      </c>
      <c r="R152" s="36">
        <f>IF(M151="Sim",H151*0.2,0)</f>
        <v>0</v>
      </c>
      <c r="S152" s="161">
        <f t="shared" ref="S152:S153" si="35">SUM(N152:R152)</f>
        <v>0</v>
      </c>
      <c r="T152" s="162"/>
      <c r="U152" s="193"/>
      <c r="V152" s="193"/>
      <c r="W152" s="193"/>
    </row>
    <row r="153" spans="1:23" ht="26.15" customHeight="1" x14ac:dyDescent="0.35">
      <c r="A153" s="34" t="s">
        <v>119</v>
      </c>
      <c r="B153" s="36" t="s">
        <v>116</v>
      </c>
      <c r="C153" s="119" t="s">
        <v>6434</v>
      </c>
      <c r="D153" s="119" t="s">
        <v>6435</v>
      </c>
      <c r="E153" s="176">
        <v>1</v>
      </c>
      <c r="F153" s="233" t="s">
        <v>40</v>
      </c>
      <c r="G153" s="233"/>
      <c r="H153" s="234">
        <f t="shared" si="33"/>
        <v>1.5</v>
      </c>
      <c r="I153" s="124"/>
      <c r="J153" s="124" t="s">
        <v>38</v>
      </c>
      <c r="K153" s="124" t="s">
        <v>38</v>
      </c>
      <c r="L153" s="124" t="s">
        <v>38</v>
      </c>
      <c r="M153" s="124" t="s">
        <v>38</v>
      </c>
      <c r="N153" s="36">
        <f>IF(I152="Sim",H152*1,0)</f>
        <v>0</v>
      </c>
      <c r="O153" s="36" t="str">
        <f t="shared" si="34"/>
        <v>N/D</v>
      </c>
      <c r="P153" s="36" t="str">
        <f t="shared" si="34"/>
        <v>N/D</v>
      </c>
      <c r="Q153" s="217" t="str">
        <f t="shared" si="34"/>
        <v>N/D</v>
      </c>
      <c r="R153" s="36">
        <f>IF(M152="Sim",H152*0.2,0)</f>
        <v>0</v>
      </c>
      <c r="S153" s="161">
        <f t="shared" si="35"/>
        <v>0</v>
      </c>
      <c r="T153" s="162"/>
      <c r="U153" s="193"/>
      <c r="V153" s="193"/>
      <c r="W153" s="193"/>
    </row>
    <row r="154" spans="1:23" s="25" customFormat="1" ht="20.5" customHeight="1" x14ac:dyDescent="0.35">
      <c r="A154" s="82" t="s">
        <v>119</v>
      </c>
      <c r="B154" s="81"/>
      <c r="C154" s="81"/>
      <c r="D154" s="81" t="s">
        <v>41</v>
      </c>
      <c r="E154" s="178"/>
      <c r="F154" s="237"/>
      <c r="G154" s="237"/>
      <c r="H154" s="237"/>
      <c r="I154" s="81"/>
      <c r="J154" s="81"/>
      <c r="K154" s="81"/>
      <c r="L154" s="81"/>
      <c r="M154" s="81"/>
      <c r="N154" s="81"/>
      <c r="O154" s="81"/>
      <c r="P154" s="81"/>
      <c r="Q154" s="219"/>
      <c r="R154" s="81"/>
      <c r="S154" s="81"/>
      <c r="T154" s="146">
        <f>SUM(S148:S151)/SUM(H148:H151)</f>
        <v>0</v>
      </c>
      <c r="U154" s="81"/>
      <c r="V154" s="81"/>
      <c r="W154" s="81"/>
    </row>
    <row r="155" spans="1:23" s="25" customFormat="1" ht="23.5" customHeight="1" x14ac:dyDescent="0.35">
      <c r="A155" s="84" t="s">
        <v>119</v>
      </c>
      <c r="B155" s="83"/>
      <c r="C155" s="83"/>
      <c r="D155" s="83" t="s">
        <v>98</v>
      </c>
      <c r="E155" s="184"/>
      <c r="F155" s="247"/>
      <c r="G155" s="247"/>
      <c r="H155" s="247"/>
      <c r="I155" s="83"/>
      <c r="J155" s="83"/>
      <c r="K155" s="83"/>
      <c r="L155" s="83"/>
      <c r="M155" s="83"/>
      <c r="N155" s="83"/>
      <c r="O155" s="83"/>
      <c r="P155" s="83"/>
      <c r="Q155" s="223"/>
      <c r="R155" s="83"/>
      <c r="S155" s="83"/>
      <c r="T155" s="148">
        <f>SUM(S118:S151)/SUM(H118:H151)</f>
        <v>0</v>
      </c>
      <c r="U155" s="83"/>
      <c r="V155" s="83"/>
      <c r="W155" s="83"/>
    </row>
    <row r="156" spans="1:23" s="25" customFormat="1" ht="33" customHeight="1" x14ac:dyDescent="0.35">
      <c r="A156" s="96" t="s">
        <v>121</v>
      </c>
      <c r="B156" s="97"/>
      <c r="C156" s="97"/>
      <c r="D156" s="97" t="s">
        <v>121</v>
      </c>
      <c r="E156" s="185"/>
      <c r="F156" s="248"/>
      <c r="G156" s="248"/>
      <c r="H156" s="248"/>
      <c r="I156" s="97"/>
      <c r="J156" s="97"/>
      <c r="K156" s="97"/>
      <c r="L156" s="97"/>
      <c r="M156" s="97"/>
      <c r="N156" s="97"/>
      <c r="O156" s="97"/>
      <c r="P156" s="97"/>
      <c r="Q156" s="224"/>
      <c r="R156" s="97"/>
      <c r="S156" s="97"/>
      <c r="T156" s="192"/>
      <c r="U156" s="196"/>
      <c r="V156" s="196"/>
      <c r="W156" s="196"/>
    </row>
    <row r="157" spans="1:23" s="25" customFormat="1" ht="25.5" customHeight="1" x14ac:dyDescent="0.35">
      <c r="A157" s="102" t="s">
        <v>121</v>
      </c>
      <c r="B157" s="103"/>
      <c r="C157" s="103" t="s">
        <v>122</v>
      </c>
      <c r="D157" s="103" t="s">
        <v>123</v>
      </c>
      <c r="E157" s="174"/>
      <c r="F157" s="106"/>
      <c r="G157" s="106"/>
      <c r="H157" s="106"/>
      <c r="I157" s="103"/>
      <c r="J157" s="103"/>
      <c r="K157" s="103"/>
      <c r="L157" s="103"/>
      <c r="M157" s="103"/>
      <c r="N157" s="103"/>
      <c r="O157" s="103"/>
      <c r="P157" s="103"/>
      <c r="Q157" s="221"/>
      <c r="R157" s="103"/>
      <c r="S157" s="103"/>
      <c r="T157" s="153"/>
      <c r="U157" s="103"/>
      <c r="V157" s="103"/>
      <c r="W157" s="103"/>
    </row>
    <row r="158" spans="1:23" ht="26" x14ac:dyDescent="0.35">
      <c r="A158" s="87" t="s">
        <v>121</v>
      </c>
      <c r="B158" s="88" t="s">
        <v>121</v>
      </c>
      <c r="C158" s="118" t="s">
        <v>6351</v>
      </c>
      <c r="D158" s="118" t="s">
        <v>124</v>
      </c>
      <c r="E158" s="175">
        <v>3</v>
      </c>
      <c r="F158" s="231" t="s">
        <v>40</v>
      </c>
      <c r="G158" s="231" t="s">
        <v>6172</v>
      </c>
      <c r="H158" s="232">
        <f t="shared" ref="H158:H168" si="36">IF(F158="Essencial",E158*2,IF(F158="Obrigatória",E158*1.5,IF(F158="Recomendada",E158*1,0)))</f>
        <v>4.5</v>
      </c>
      <c r="I158" s="122"/>
      <c r="J158" s="122" t="s">
        <v>38</v>
      </c>
      <c r="K158" s="122" t="s">
        <v>38</v>
      </c>
      <c r="L158" s="122" t="s">
        <v>38</v>
      </c>
      <c r="M158" s="122" t="s">
        <v>38</v>
      </c>
      <c r="N158" s="88">
        <f>IF(I158="Sim",H158,0)</f>
        <v>0</v>
      </c>
      <c r="O158" s="88" t="str">
        <f>IF(J158="Não se aplica","N/D")</f>
        <v>N/D</v>
      </c>
      <c r="P158" s="88" t="str">
        <f>IF(K158="Não se aplica","N/D")</f>
        <v>N/D</v>
      </c>
      <c r="Q158" s="216" t="str">
        <f>IF(L158="Não se aplica","N/D")</f>
        <v>N/D</v>
      </c>
      <c r="R158" s="88" t="str">
        <f>IF(M158="Não se aplica","N/D")</f>
        <v>N/D</v>
      </c>
      <c r="S158" s="154">
        <f t="shared" ref="S158:S168" si="37">SUM(N158:R158)</f>
        <v>0</v>
      </c>
      <c r="T158" s="162"/>
      <c r="U158" s="193"/>
      <c r="V158" s="193"/>
      <c r="W158" s="193"/>
    </row>
    <row r="159" spans="1:23" ht="51" customHeight="1" x14ac:dyDescent="0.35">
      <c r="A159" s="34" t="s">
        <v>121</v>
      </c>
      <c r="B159" s="36" t="s">
        <v>121</v>
      </c>
      <c r="C159" s="119" t="s">
        <v>6352</v>
      </c>
      <c r="D159" s="119" t="s">
        <v>6170</v>
      </c>
      <c r="E159" s="176">
        <v>3</v>
      </c>
      <c r="F159" s="233" t="s">
        <v>40</v>
      </c>
      <c r="G159" s="233" t="s">
        <v>6173</v>
      </c>
      <c r="H159" s="234">
        <f t="shared" si="36"/>
        <v>4.5</v>
      </c>
      <c r="I159" s="122"/>
      <c r="J159" s="122"/>
      <c r="K159" s="122"/>
      <c r="L159" s="124" t="s">
        <v>38</v>
      </c>
      <c r="M159" s="122"/>
      <c r="N159" s="36">
        <f>IF(I159="Sim",H159*0.325,0)</f>
        <v>0</v>
      </c>
      <c r="O159" s="36">
        <f>IF(J159="Sim",H159*0.325,0)</f>
        <v>0</v>
      </c>
      <c r="P159" s="36">
        <f>IF(K159="Sim",H159*0.225,0)</f>
        <v>0</v>
      </c>
      <c r="Q159" s="217" t="str">
        <f>IF(L159="Não se aplica","N/D")</f>
        <v>N/D</v>
      </c>
      <c r="R159" s="36">
        <f>IF(M159="Sim",H159*0.125,0)</f>
        <v>0</v>
      </c>
      <c r="S159" s="155">
        <f t="shared" si="37"/>
        <v>0</v>
      </c>
      <c r="T159" s="162"/>
      <c r="U159" s="193"/>
      <c r="V159" s="193"/>
      <c r="W159" s="193"/>
    </row>
    <row r="160" spans="1:23" ht="51" customHeight="1" x14ac:dyDescent="0.35">
      <c r="A160" s="34" t="s">
        <v>121</v>
      </c>
      <c r="B160" s="36" t="s">
        <v>121</v>
      </c>
      <c r="C160" s="118" t="s">
        <v>6353</v>
      </c>
      <c r="D160" s="119" t="s">
        <v>6436</v>
      </c>
      <c r="E160" s="176">
        <v>3</v>
      </c>
      <c r="F160" s="233" t="s">
        <v>40</v>
      </c>
      <c r="G160" s="233" t="s">
        <v>6173</v>
      </c>
      <c r="H160" s="234">
        <f t="shared" si="36"/>
        <v>4.5</v>
      </c>
      <c r="I160" s="122"/>
      <c r="J160" s="122"/>
      <c r="K160" s="122"/>
      <c r="L160" s="124" t="s">
        <v>38</v>
      </c>
      <c r="M160" s="122"/>
      <c r="N160" s="36">
        <f>IF(I160="Sim",H160*0.325,0)</f>
        <v>0</v>
      </c>
      <c r="O160" s="36">
        <f>IF(J160="Sim",H160*0.325,0)</f>
        <v>0</v>
      </c>
      <c r="P160" s="36">
        <f>IF(K160="Sim",H160*0.225,0)</f>
        <v>0</v>
      </c>
      <c r="Q160" s="217" t="str">
        <f>IF(L160="Não se aplica","N/D")</f>
        <v>N/D</v>
      </c>
      <c r="R160" s="36">
        <f>IF(M160="Sim",H160*0.125,0)</f>
        <v>0</v>
      </c>
      <c r="S160" s="155">
        <f t="shared" si="37"/>
        <v>0</v>
      </c>
      <c r="T160" s="162"/>
      <c r="U160" s="193"/>
      <c r="V160" s="193"/>
      <c r="W160" s="193"/>
    </row>
    <row r="161" spans="1:23" ht="26" x14ac:dyDescent="0.35">
      <c r="A161" s="34" t="s">
        <v>121</v>
      </c>
      <c r="B161" s="36" t="s">
        <v>121</v>
      </c>
      <c r="C161" s="119" t="s">
        <v>6354</v>
      </c>
      <c r="D161" s="119" t="s">
        <v>125</v>
      </c>
      <c r="E161" s="176">
        <v>3</v>
      </c>
      <c r="F161" s="233" t="s">
        <v>40</v>
      </c>
      <c r="G161" s="233" t="s">
        <v>6174</v>
      </c>
      <c r="H161" s="234">
        <f t="shared" si="36"/>
        <v>4.5</v>
      </c>
      <c r="I161" s="122"/>
      <c r="J161" s="122"/>
      <c r="K161" s="124" t="s">
        <v>38</v>
      </c>
      <c r="L161" s="122"/>
      <c r="M161" s="122"/>
      <c r="N161" s="36">
        <f>IF(I161="Sim", H161*0.35,0)</f>
        <v>0</v>
      </c>
      <c r="O161" s="36">
        <f>IF(J161="Sim", H161*0.35,0)</f>
        <v>0</v>
      </c>
      <c r="P161" s="36" t="str">
        <f>IF(K161="Não se aplica","N/D")</f>
        <v>N/D</v>
      </c>
      <c r="Q161" s="217">
        <f>IF(L161="Sim", H161*0.15,0)</f>
        <v>0</v>
      </c>
      <c r="R161" s="36">
        <f>IF(M161="Sim", H161*0.15,0)</f>
        <v>0</v>
      </c>
      <c r="S161" s="155">
        <f t="shared" si="37"/>
        <v>0</v>
      </c>
      <c r="T161" s="162"/>
      <c r="U161" s="193"/>
      <c r="V161" s="193"/>
      <c r="W161" s="193"/>
    </row>
    <row r="162" spans="1:23" ht="25.5" customHeight="1" x14ac:dyDescent="0.35">
      <c r="A162" s="34" t="s">
        <v>121</v>
      </c>
      <c r="B162" s="36" t="s">
        <v>121</v>
      </c>
      <c r="C162" s="118" t="s">
        <v>6355</v>
      </c>
      <c r="D162" s="119" t="s">
        <v>6437</v>
      </c>
      <c r="E162" s="176">
        <v>3</v>
      </c>
      <c r="F162" s="233" t="s">
        <v>40</v>
      </c>
      <c r="G162" s="233" t="s">
        <v>6175</v>
      </c>
      <c r="H162" s="234">
        <f t="shared" si="36"/>
        <v>4.5</v>
      </c>
      <c r="I162" s="122"/>
      <c r="J162" s="122"/>
      <c r="K162" s="124" t="s">
        <v>38</v>
      </c>
      <c r="L162" s="122"/>
      <c r="M162" s="122"/>
      <c r="N162" s="36">
        <f>IF(I162="Sim", H162*0.35,0)</f>
        <v>0</v>
      </c>
      <c r="O162" s="36">
        <f>IF(J162="Sim", H162*0.35,0)</f>
        <v>0</v>
      </c>
      <c r="P162" s="36" t="str">
        <f>IF(K162="Não se aplica","N/D")</f>
        <v>N/D</v>
      </c>
      <c r="Q162" s="217">
        <f>IF(L162="Sim", H162*0.15,0)</f>
        <v>0</v>
      </c>
      <c r="R162" s="36">
        <f>IF(M162="Sim", H162*0.15,0)</f>
        <v>0</v>
      </c>
      <c r="S162" s="155">
        <f t="shared" si="37"/>
        <v>0</v>
      </c>
      <c r="T162" s="162"/>
      <c r="U162" s="193"/>
      <c r="V162" s="193"/>
      <c r="W162" s="193"/>
    </row>
    <row r="163" spans="1:23" ht="26" x14ac:dyDescent="0.35">
      <c r="A163" s="34" t="s">
        <v>121</v>
      </c>
      <c r="B163" s="36" t="s">
        <v>121</v>
      </c>
      <c r="C163" s="119" t="s">
        <v>6356</v>
      </c>
      <c r="D163" s="119" t="s">
        <v>126</v>
      </c>
      <c r="E163" s="176">
        <v>3</v>
      </c>
      <c r="F163" s="233" t="s">
        <v>40</v>
      </c>
      <c r="G163" s="233" t="s">
        <v>6176</v>
      </c>
      <c r="H163" s="234">
        <f t="shared" si="36"/>
        <v>4.5</v>
      </c>
      <c r="I163" s="122"/>
      <c r="J163" s="122"/>
      <c r="K163" s="122"/>
      <c r="L163" s="122"/>
      <c r="M163" s="122"/>
      <c r="N163" s="36">
        <f>IF(I163="Sim",H163*0.3,0)</f>
        <v>0</v>
      </c>
      <c r="O163" s="36">
        <f>IF(J163="Sim",H163*0.3,0)</f>
        <v>0</v>
      </c>
      <c r="P163" s="36">
        <f>IF(K163="Sim",H163*0.2,0)</f>
        <v>0</v>
      </c>
      <c r="Q163" s="217">
        <f>IF(L163="Sim",H163*0.1,0)</f>
        <v>0</v>
      </c>
      <c r="R163" s="36">
        <f>IF(M163="Sim",H163*0.1,0)</f>
        <v>0</v>
      </c>
      <c r="S163" s="155">
        <f t="shared" si="37"/>
        <v>0</v>
      </c>
      <c r="T163" s="162"/>
      <c r="U163" s="193"/>
      <c r="V163" s="193"/>
      <c r="W163" s="193"/>
    </row>
    <row r="164" spans="1:23" ht="25.5" customHeight="1" x14ac:dyDescent="0.35">
      <c r="A164" s="34" t="s">
        <v>121</v>
      </c>
      <c r="B164" s="36" t="s">
        <v>121</v>
      </c>
      <c r="C164" s="118" t="s">
        <v>6357</v>
      </c>
      <c r="D164" s="119" t="s">
        <v>127</v>
      </c>
      <c r="E164" s="176">
        <v>3</v>
      </c>
      <c r="F164" s="233" t="s">
        <v>50</v>
      </c>
      <c r="G164" s="233" t="s">
        <v>6176</v>
      </c>
      <c r="H164" s="234">
        <f t="shared" si="36"/>
        <v>3</v>
      </c>
      <c r="I164" s="122"/>
      <c r="J164" s="122"/>
      <c r="K164" s="122"/>
      <c r="L164" s="122"/>
      <c r="M164" s="122"/>
      <c r="N164" s="36">
        <f>IF(I164="Sim",H164*0.3,0)</f>
        <v>0</v>
      </c>
      <c r="O164" s="36">
        <f>IF(J164="Sim",H164*0.3,0)</f>
        <v>0</v>
      </c>
      <c r="P164" s="36">
        <f>IF(K164="Sim",H164*0.2,0)</f>
        <v>0</v>
      </c>
      <c r="Q164" s="217">
        <f>IF(L164="Sim",H164*0.1,0)</f>
        <v>0</v>
      </c>
      <c r="R164" s="36">
        <f>IF(M164="Sim",H164*0.1,0)</f>
        <v>0</v>
      </c>
      <c r="S164" s="155">
        <f t="shared" si="37"/>
        <v>0</v>
      </c>
      <c r="T164" s="162"/>
      <c r="U164" s="193"/>
      <c r="V164" s="193"/>
      <c r="W164" s="193"/>
    </row>
    <row r="165" spans="1:23" ht="39" x14ac:dyDescent="0.35">
      <c r="A165" s="34" t="s">
        <v>121</v>
      </c>
      <c r="B165" s="36" t="s">
        <v>121</v>
      </c>
      <c r="C165" s="119" t="s">
        <v>6358</v>
      </c>
      <c r="D165" s="119" t="s">
        <v>128</v>
      </c>
      <c r="E165" s="176">
        <v>3</v>
      </c>
      <c r="F165" s="233" t="s">
        <v>40</v>
      </c>
      <c r="G165" s="233" t="s">
        <v>6177</v>
      </c>
      <c r="H165" s="234">
        <f t="shared" si="36"/>
        <v>4.5</v>
      </c>
      <c r="I165" s="122"/>
      <c r="J165" s="122"/>
      <c r="K165" s="122"/>
      <c r="L165" s="124" t="s">
        <v>38</v>
      </c>
      <c r="M165" s="122"/>
      <c r="N165" s="36">
        <f>IF(I165="Sim",H165*0.325,0)</f>
        <v>0</v>
      </c>
      <c r="O165" s="36">
        <f>IF(J165="Sim",H165*0.325,0)</f>
        <v>0</v>
      </c>
      <c r="P165" s="36">
        <f>IF(K165="Sim",H165*0.225,0)</f>
        <v>0</v>
      </c>
      <c r="Q165" s="217" t="str">
        <f>IF(L165="Não se aplica","N/D")</f>
        <v>N/D</v>
      </c>
      <c r="R165" s="36">
        <f>IF(M165="Sim",H165*0.125,0)</f>
        <v>0</v>
      </c>
      <c r="S165" s="155">
        <f t="shared" si="37"/>
        <v>0</v>
      </c>
      <c r="T165" s="162"/>
      <c r="U165" s="193"/>
      <c r="V165" s="193"/>
      <c r="W165" s="193"/>
    </row>
    <row r="166" spans="1:23" ht="52" x14ac:dyDescent="0.35">
      <c r="A166" s="34" t="s">
        <v>121</v>
      </c>
      <c r="B166" s="36" t="s">
        <v>121</v>
      </c>
      <c r="C166" s="118" t="s">
        <v>6359</v>
      </c>
      <c r="D166" s="119" t="s">
        <v>6171</v>
      </c>
      <c r="E166" s="176">
        <v>3</v>
      </c>
      <c r="F166" s="233" t="s">
        <v>50</v>
      </c>
      <c r="G166" s="233" t="s">
        <v>6178</v>
      </c>
      <c r="H166" s="234">
        <f t="shared" si="36"/>
        <v>3</v>
      </c>
      <c r="I166" s="122"/>
      <c r="J166" s="124" t="s">
        <v>38</v>
      </c>
      <c r="K166" s="124" t="s">
        <v>38</v>
      </c>
      <c r="L166" s="124" t="s">
        <v>38</v>
      </c>
      <c r="M166" s="124" t="s">
        <v>38</v>
      </c>
      <c r="N166" s="36">
        <f>IF(I166="Sim",H166,0)</f>
        <v>0</v>
      </c>
      <c r="O166" s="36" t="str">
        <f>IF(J166="Não se aplica","N/D")</f>
        <v>N/D</v>
      </c>
      <c r="P166" s="36" t="str">
        <f>IF(K166="Não se aplica","N/D")</f>
        <v>N/D</v>
      </c>
      <c r="Q166" s="217" t="str">
        <f>IF(L166="Não se aplica","N/D")</f>
        <v>N/D</v>
      </c>
      <c r="R166" s="36" t="str">
        <f>IF(M166="Não se aplica","N/D")</f>
        <v>N/D</v>
      </c>
      <c r="S166" s="155">
        <f t="shared" si="37"/>
        <v>0</v>
      </c>
      <c r="T166" s="162"/>
      <c r="U166" s="193"/>
      <c r="V166" s="193"/>
      <c r="W166" s="193"/>
    </row>
    <row r="167" spans="1:23" ht="39" x14ac:dyDescent="0.35">
      <c r="A167" s="34" t="s">
        <v>121</v>
      </c>
      <c r="B167" s="36" t="s">
        <v>121</v>
      </c>
      <c r="C167" s="119" t="s">
        <v>6360</v>
      </c>
      <c r="D167" s="119" t="s">
        <v>129</v>
      </c>
      <c r="E167" s="176">
        <v>3</v>
      </c>
      <c r="F167" s="233" t="s">
        <v>50</v>
      </c>
      <c r="G167" s="233" t="s">
        <v>6179</v>
      </c>
      <c r="H167" s="234">
        <f t="shared" si="36"/>
        <v>3</v>
      </c>
      <c r="I167" s="122"/>
      <c r="J167" s="122"/>
      <c r="K167" s="122"/>
      <c r="L167" s="122"/>
      <c r="M167" s="122"/>
      <c r="N167" s="36">
        <f>IF(I167="Sim",H167*0.3,0)</f>
        <v>0</v>
      </c>
      <c r="O167" s="36">
        <f>IF(J167="Sim",H167*0.3,0)</f>
        <v>0</v>
      </c>
      <c r="P167" s="36">
        <f>IF(K167="Sim",H167*0.2,0)</f>
        <v>0</v>
      </c>
      <c r="Q167" s="217">
        <f>IF(L167="Sim",H167*0.1,0)</f>
        <v>0</v>
      </c>
      <c r="R167" s="36">
        <f>IF(M167="Sim",H167*0.1,0)</f>
        <v>0</v>
      </c>
      <c r="S167" s="155">
        <f t="shared" si="37"/>
        <v>0</v>
      </c>
      <c r="T167" s="162"/>
      <c r="U167" s="193"/>
      <c r="V167" s="193"/>
      <c r="W167" s="193"/>
    </row>
    <row r="168" spans="1:23" ht="26" x14ac:dyDescent="0.35">
      <c r="A168" s="80" t="s">
        <v>121</v>
      </c>
      <c r="B168" s="79" t="s">
        <v>121</v>
      </c>
      <c r="C168" s="118" t="s">
        <v>6361</v>
      </c>
      <c r="D168" s="120" t="s">
        <v>130</v>
      </c>
      <c r="E168" s="177">
        <v>3</v>
      </c>
      <c r="F168" s="235" t="s">
        <v>50</v>
      </c>
      <c r="G168" s="235" t="s">
        <v>6051</v>
      </c>
      <c r="H168" s="236">
        <f t="shared" si="36"/>
        <v>3</v>
      </c>
      <c r="I168" s="122"/>
      <c r="J168" s="122"/>
      <c r="K168" s="122"/>
      <c r="L168" s="126" t="s">
        <v>38</v>
      </c>
      <c r="M168" s="122"/>
      <c r="N168" s="79">
        <f>IF(I168="Sim",H168*0.325,0)</f>
        <v>0</v>
      </c>
      <c r="O168" s="79">
        <f>IF(J168="Sim",H168*0.325,0)</f>
        <v>0</v>
      </c>
      <c r="P168" s="79">
        <f>IF(K168="Sim",H168*0.225,0)</f>
        <v>0</v>
      </c>
      <c r="Q168" s="218" t="str">
        <f>IF(L168="Não se aplica","N/D")</f>
        <v>N/D</v>
      </c>
      <c r="R168" s="79">
        <f>IF(M168="Sim",H168*0.125,0)</f>
        <v>0</v>
      </c>
      <c r="S168" s="156">
        <f t="shared" si="37"/>
        <v>0</v>
      </c>
      <c r="T168" s="162"/>
      <c r="U168" s="193"/>
      <c r="V168" s="193"/>
      <c r="W168" s="193"/>
    </row>
    <row r="169" spans="1:23" s="25" customFormat="1" ht="25" customHeight="1" x14ac:dyDescent="0.35">
      <c r="A169" s="82" t="s">
        <v>121</v>
      </c>
      <c r="B169" s="81"/>
      <c r="C169" s="81"/>
      <c r="D169" s="81" t="s">
        <v>41</v>
      </c>
      <c r="E169" s="178"/>
      <c r="F169" s="237"/>
      <c r="G169" s="237"/>
      <c r="H169" s="237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146">
        <f>SUM(S158:S168)/SUM(H158:H168)</f>
        <v>0</v>
      </c>
      <c r="U169" s="81"/>
      <c r="V169" s="81"/>
      <c r="W169" s="81"/>
    </row>
    <row r="170" spans="1:23" s="25" customFormat="1" ht="26.5" customHeight="1" x14ac:dyDescent="0.35">
      <c r="A170" s="84" t="s">
        <v>121</v>
      </c>
      <c r="B170" s="83"/>
      <c r="C170" s="83"/>
      <c r="D170" s="83" t="s">
        <v>98</v>
      </c>
      <c r="E170" s="184"/>
      <c r="F170" s="247"/>
      <c r="G170" s="247"/>
      <c r="H170" s="247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148">
        <f>SUM(S158:S168)/SUM(H158:H168)</f>
        <v>0</v>
      </c>
      <c r="U170" s="83"/>
      <c r="V170" s="83"/>
      <c r="W170" s="83"/>
    </row>
    <row r="171" spans="1:23" s="25" customFormat="1" ht="26" x14ac:dyDescent="0.35">
      <c r="A171" s="86" t="s">
        <v>121</v>
      </c>
      <c r="B171" s="85"/>
      <c r="C171" s="85"/>
      <c r="D171" s="85"/>
      <c r="E171" s="187"/>
      <c r="F171" s="251"/>
      <c r="G171" s="251"/>
      <c r="H171" s="251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149"/>
      <c r="U171" s="85"/>
      <c r="V171" s="85"/>
      <c r="W171" s="85"/>
    </row>
    <row r="172" spans="1:23" s="25" customFormat="1" ht="33.5" customHeight="1" x14ac:dyDescent="0.35">
      <c r="A172" s="96" t="s">
        <v>131</v>
      </c>
      <c r="B172" s="97"/>
      <c r="C172" s="97"/>
      <c r="D172" s="97" t="s">
        <v>131</v>
      </c>
      <c r="E172" s="185"/>
      <c r="F172" s="248"/>
      <c r="G172" s="248"/>
      <c r="H172" s="248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192"/>
      <c r="U172" s="196"/>
      <c r="V172" s="196"/>
      <c r="W172" s="196"/>
    </row>
    <row r="173" spans="1:23" s="25" customFormat="1" ht="26.5" customHeight="1" x14ac:dyDescent="0.35">
      <c r="A173" s="89" t="s">
        <v>131</v>
      </c>
      <c r="B173" s="90"/>
      <c r="C173" s="90" t="s">
        <v>132</v>
      </c>
      <c r="D173" s="90" t="s">
        <v>133</v>
      </c>
      <c r="E173" s="179"/>
      <c r="F173" s="238"/>
      <c r="G173" s="238"/>
      <c r="H173" s="238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147"/>
      <c r="U173" s="90"/>
      <c r="V173" s="90"/>
      <c r="W173" s="90"/>
    </row>
    <row r="174" spans="1:23" ht="26" x14ac:dyDescent="0.35">
      <c r="A174" s="87" t="s">
        <v>131</v>
      </c>
      <c r="B174" s="88" t="s">
        <v>131</v>
      </c>
      <c r="C174" s="118" t="s">
        <v>6362</v>
      </c>
      <c r="D174" s="118" t="s">
        <v>134</v>
      </c>
      <c r="E174" s="175">
        <v>3</v>
      </c>
      <c r="F174" s="231" t="s">
        <v>50</v>
      </c>
      <c r="G174" s="231" t="s">
        <v>6172</v>
      </c>
      <c r="H174" s="232">
        <f t="shared" ref="H174:H179" si="38">IF(F174="Essencial",E174*2,IF(F174="Obrigatória",E174*1.5,IF(F174="Recomendada",E174*1,0)))</f>
        <v>3</v>
      </c>
      <c r="I174" s="122"/>
      <c r="J174" s="122" t="s">
        <v>38</v>
      </c>
      <c r="K174" s="122" t="s">
        <v>38</v>
      </c>
      <c r="L174" s="122" t="s">
        <v>38</v>
      </c>
      <c r="M174" s="122" t="s">
        <v>38</v>
      </c>
      <c r="N174" s="88">
        <f>IF(I174="Sim",H174,0)</f>
        <v>0</v>
      </c>
      <c r="O174" s="88" t="str">
        <f>IF(J174="Não se aplica","N/D")</f>
        <v>N/D</v>
      </c>
      <c r="P174" s="88" t="str">
        <f>IF(K174="Não se aplica","N/D")</f>
        <v>N/D</v>
      </c>
      <c r="Q174" s="216" t="str">
        <f>IF(L174="Não se aplica","N/D")</f>
        <v>N/D</v>
      </c>
      <c r="R174" s="88" t="str">
        <f>IF(M174="Não se aplica","N/D")</f>
        <v>N/D</v>
      </c>
      <c r="S174" s="154">
        <f t="shared" ref="S174:S179" si="39">SUM(N174:R174)</f>
        <v>0</v>
      </c>
      <c r="T174" s="162"/>
      <c r="U174" s="193"/>
      <c r="V174" s="193"/>
      <c r="W174" s="193"/>
    </row>
    <row r="175" spans="1:23" ht="26" x14ac:dyDescent="0.35">
      <c r="A175" s="34" t="s">
        <v>131</v>
      </c>
      <c r="B175" s="36" t="s">
        <v>131</v>
      </c>
      <c r="C175" s="118" t="s">
        <v>6363</v>
      </c>
      <c r="D175" s="119" t="s">
        <v>135</v>
      </c>
      <c r="E175" s="176">
        <v>3</v>
      </c>
      <c r="F175" s="233" t="s">
        <v>40</v>
      </c>
      <c r="G175" s="233" t="s">
        <v>6182</v>
      </c>
      <c r="H175" s="234">
        <f t="shared" si="38"/>
        <v>4.5</v>
      </c>
      <c r="I175" s="124"/>
      <c r="J175" s="124"/>
      <c r="K175" s="124" t="s">
        <v>38</v>
      </c>
      <c r="L175" s="124"/>
      <c r="M175" s="124"/>
      <c r="N175" s="36">
        <f>IF(I175="Sim", H175*0.35,0)</f>
        <v>0</v>
      </c>
      <c r="O175" s="36">
        <f>IF(J175="Sim", H175*0.35,0)</f>
        <v>0</v>
      </c>
      <c r="P175" s="36" t="str">
        <f>IF(K175="Não se aplica","N/D")</f>
        <v>N/D</v>
      </c>
      <c r="Q175" s="217">
        <f>IF(L175="Sim", H175*0.15,0)</f>
        <v>0</v>
      </c>
      <c r="R175" s="36">
        <f>IF(M175="Sim", H175*0.15,0)</f>
        <v>0</v>
      </c>
      <c r="S175" s="155">
        <f t="shared" si="39"/>
        <v>0</v>
      </c>
      <c r="T175" s="162"/>
      <c r="U175" s="193"/>
      <c r="V175" s="193"/>
      <c r="W175" s="193"/>
    </row>
    <row r="176" spans="1:23" ht="52" x14ac:dyDescent="0.35">
      <c r="A176" s="34" t="s">
        <v>131</v>
      </c>
      <c r="B176" s="36" t="s">
        <v>131</v>
      </c>
      <c r="C176" s="118" t="s">
        <v>6364</v>
      </c>
      <c r="D176" s="119" t="s">
        <v>136</v>
      </c>
      <c r="E176" s="176">
        <v>3</v>
      </c>
      <c r="F176" s="233" t="s">
        <v>40</v>
      </c>
      <c r="G176" s="233" t="s">
        <v>137</v>
      </c>
      <c r="H176" s="234">
        <f t="shared" si="38"/>
        <v>4.5</v>
      </c>
      <c r="I176" s="124"/>
      <c r="J176" s="124"/>
      <c r="K176" s="124"/>
      <c r="L176" s="124"/>
      <c r="M176" s="124"/>
      <c r="N176" s="36">
        <f>IF(I176="Sim",H176*0.3,0)</f>
        <v>0</v>
      </c>
      <c r="O176" s="36">
        <f>IF(J176="Sim",H176*0.3,0)</f>
        <v>0</v>
      </c>
      <c r="P176" s="36">
        <f>IF(K176="Sim",H176*0.2,0)</f>
        <v>0</v>
      </c>
      <c r="Q176" s="217">
        <f>IF(L176="Sim",H176*0.1,0)</f>
        <v>0</v>
      </c>
      <c r="R176" s="36">
        <f>IF(M176="Sim",H176*0.1,0)</f>
        <v>0</v>
      </c>
      <c r="S176" s="155">
        <f t="shared" si="39"/>
        <v>0</v>
      </c>
      <c r="T176" s="162"/>
      <c r="U176" s="193"/>
      <c r="V176" s="193"/>
      <c r="W176" s="193"/>
    </row>
    <row r="177" spans="1:23" ht="26" x14ac:dyDescent="0.35">
      <c r="A177" s="34" t="s">
        <v>131</v>
      </c>
      <c r="B177" s="36" t="s">
        <v>131</v>
      </c>
      <c r="C177" s="118" t="s">
        <v>6365</v>
      </c>
      <c r="D177" s="119" t="s">
        <v>6180</v>
      </c>
      <c r="E177" s="176">
        <v>3</v>
      </c>
      <c r="F177" s="233" t="s">
        <v>40</v>
      </c>
      <c r="G177" s="233" t="s">
        <v>6183</v>
      </c>
      <c r="H177" s="234">
        <f t="shared" si="38"/>
        <v>4.5</v>
      </c>
      <c r="I177" s="124"/>
      <c r="J177" s="124"/>
      <c r="K177" s="124"/>
      <c r="L177" s="124" t="s">
        <v>38</v>
      </c>
      <c r="M177" s="124"/>
      <c r="N177" s="36">
        <f>IF(I177="Sim",H177*0.3333,0)</f>
        <v>0</v>
      </c>
      <c r="O177" s="36">
        <f>IF(J177="Sim",H177*0.3333,0)</f>
        <v>0</v>
      </c>
      <c r="P177" s="36">
        <f>IF(K177="Sim",H177*0.22222,0)</f>
        <v>0</v>
      </c>
      <c r="Q177" s="217" t="str">
        <f>IF(L177="Não se aplica","N/D")</f>
        <v>N/D</v>
      </c>
      <c r="R177" s="36">
        <f>IF(M177="Sim",H177*0.11111,0)</f>
        <v>0</v>
      </c>
      <c r="S177" s="155">
        <f t="shared" si="39"/>
        <v>0</v>
      </c>
      <c r="T177" s="162"/>
      <c r="U177" s="193"/>
      <c r="V177" s="193"/>
      <c r="W177" s="193"/>
    </row>
    <row r="178" spans="1:23" ht="65" x14ac:dyDescent="0.35">
      <c r="A178" s="34" t="s">
        <v>131</v>
      </c>
      <c r="B178" s="36" t="s">
        <v>131</v>
      </c>
      <c r="C178" s="118" t="s">
        <v>6366</v>
      </c>
      <c r="D178" s="119" t="s">
        <v>6181</v>
      </c>
      <c r="E178" s="176">
        <v>3</v>
      </c>
      <c r="F178" s="233" t="s">
        <v>50</v>
      </c>
      <c r="G178" s="233" t="s">
        <v>6184</v>
      </c>
      <c r="H178" s="234">
        <f t="shared" si="38"/>
        <v>3</v>
      </c>
      <c r="I178" s="124"/>
      <c r="J178" s="124"/>
      <c r="K178" s="124"/>
      <c r="L178" s="124"/>
      <c r="M178" s="124"/>
      <c r="N178" s="36">
        <f>IF(I178="Sim",H178*0.3,0)</f>
        <v>0</v>
      </c>
      <c r="O178" s="36">
        <f>IF(J178="Sim",H178*0.3,0)</f>
        <v>0</v>
      </c>
      <c r="P178" s="36">
        <f>IF(K178="Sim",H178*0.2,0)</f>
        <v>0</v>
      </c>
      <c r="Q178" s="217">
        <f>IF(L178="Sim",H178*0.1,0)</f>
        <v>0</v>
      </c>
      <c r="R178" s="36">
        <f>IF(M178="Sim",H178*0.1,0)</f>
        <v>0</v>
      </c>
      <c r="S178" s="155">
        <f t="shared" si="39"/>
        <v>0</v>
      </c>
      <c r="T178" s="162"/>
      <c r="U178" s="193"/>
      <c r="V178" s="193"/>
      <c r="W178" s="193"/>
    </row>
    <row r="179" spans="1:23" ht="39" x14ac:dyDescent="0.35">
      <c r="A179" s="80" t="s">
        <v>131</v>
      </c>
      <c r="B179" s="79" t="s">
        <v>131</v>
      </c>
      <c r="C179" s="118" t="s">
        <v>6367</v>
      </c>
      <c r="D179" s="120" t="s">
        <v>138</v>
      </c>
      <c r="E179" s="177">
        <v>3</v>
      </c>
      <c r="F179" s="235" t="s">
        <v>50</v>
      </c>
      <c r="G179" s="235" t="s">
        <v>6185</v>
      </c>
      <c r="H179" s="236">
        <f t="shared" si="38"/>
        <v>3</v>
      </c>
      <c r="I179" s="126"/>
      <c r="J179" s="126" t="s">
        <v>38</v>
      </c>
      <c r="K179" s="126" t="s">
        <v>38</v>
      </c>
      <c r="L179" s="126" t="s">
        <v>38</v>
      </c>
      <c r="M179" s="126" t="s">
        <v>38</v>
      </c>
      <c r="N179" s="79">
        <f>IF(I179="Sim",H179,0)</f>
        <v>0</v>
      </c>
      <c r="O179" s="79" t="str">
        <f>IF(J179="Não se aplica","N/D")</f>
        <v>N/D</v>
      </c>
      <c r="P179" s="79" t="str">
        <f>IF(K179="Não se aplica","N/D")</f>
        <v>N/D</v>
      </c>
      <c r="Q179" s="218" t="str">
        <f>IF(L179="Não se aplica","N/D")</f>
        <v>N/D</v>
      </c>
      <c r="R179" s="79" t="str">
        <f>IF(M179="Não se aplica","N/D")</f>
        <v>N/D</v>
      </c>
      <c r="S179" s="156">
        <f t="shared" si="39"/>
        <v>0</v>
      </c>
      <c r="T179" s="162"/>
      <c r="U179" s="193"/>
      <c r="V179" s="193"/>
      <c r="W179" s="193"/>
    </row>
    <row r="180" spans="1:23" s="25" customFormat="1" ht="29.5" customHeight="1" x14ac:dyDescent="0.35">
      <c r="A180" s="82" t="s">
        <v>131</v>
      </c>
      <c r="B180" s="81"/>
      <c r="C180" s="81"/>
      <c r="D180" s="81" t="s">
        <v>41</v>
      </c>
      <c r="E180" s="178"/>
      <c r="F180" s="237"/>
      <c r="G180" s="237"/>
      <c r="H180" s="237"/>
      <c r="I180" s="81"/>
      <c r="J180" s="81"/>
      <c r="K180" s="81"/>
      <c r="L180" s="81"/>
      <c r="M180" s="81"/>
      <c r="N180" s="81"/>
      <c r="O180" s="81"/>
      <c r="P180" s="81"/>
      <c r="Q180" s="219"/>
      <c r="R180" s="81"/>
      <c r="S180" s="81"/>
      <c r="T180" s="146">
        <f>SUM(S174:S179)/SUM(H174:H179)</f>
        <v>0</v>
      </c>
      <c r="U180" s="81"/>
      <c r="V180" s="81"/>
      <c r="W180" s="81"/>
    </row>
    <row r="181" spans="1:23" s="25" customFormat="1" ht="32.5" customHeight="1" x14ac:dyDescent="0.35">
      <c r="A181" s="84" t="s">
        <v>131</v>
      </c>
      <c r="B181" s="83"/>
      <c r="C181" s="83"/>
      <c r="D181" s="83" t="s">
        <v>98</v>
      </c>
      <c r="E181" s="184"/>
      <c r="F181" s="247"/>
      <c r="G181" s="247"/>
      <c r="H181" s="247"/>
      <c r="I181" s="83"/>
      <c r="J181" s="83"/>
      <c r="K181" s="83"/>
      <c r="L181" s="83"/>
      <c r="M181" s="83"/>
      <c r="N181" s="83"/>
      <c r="O181" s="83"/>
      <c r="P181" s="83"/>
      <c r="Q181" s="223"/>
      <c r="R181" s="83"/>
      <c r="S181" s="83"/>
      <c r="T181" s="148">
        <f>SUM(S174:S179)/SUM(H174:H179)</f>
        <v>0</v>
      </c>
      <c r="U181" s="83"/>
      <c r="V181" s="83"/>
      <c r="W181" s="83"/>
    </row>
    <row r="182" spans="1:23" s="25" customFormat="1" ht="26" x14ac:dyDescent="0.35">
      <c r="A182" s="86" t="s">
        <v>131</v>
      </c>
      <c r="B182" s="85"/>
      <c r="C182" s="85"/>
      <c r="D182" s="85"/>
      <c r="E182" s="187"/>
      <c r="F182" s="251"/>
      <c r="G182" s="251"/>
      <c r="H182" s="251"/>
      <c r="I182" s="85"/>
      <c r="J182" s="85"/>
      <c r="K182" s="85"/>
      <c r="L182" s="85"/>
      <c r="M182" s="85"/>
      <c r="N182" s="85"/>
      <c r="O182" s="85"/>
      <c r="P182" s="85"/>
      <c r="Q182" s="225"/>
      <c r="R182" s="85"/>
      <c r="S182" s="85"/>
      <c r="T182" s="149"/>
      <c r="U182" s="85"/>
      <c r="V182" s="85"/>
      <c r="W182" s="85"/>
    </row>
    <row r="183" spans="1:23" s="25" customFormat="1" ht="27" customHeight="1" x14ac:dyDescent="0.35">
      <c r="A183" s="96" t="s">
        <v>139</v>
      </c>
      <c r="B183" s="97"/>
      <c r="C183" s="97"/>
      <c r="D183" s="97" t="s">
        <v>139</v>
      </c>
      <c r="E183" s="185"/>
      <c r="F183" s="248"/>
      <c r="G183" s="248"/>
      <c r="H183" s="248"/>
      <c r="I183" s="97"/>
      <c r="J183" s="97"/>
      <c r="K183" s="97"/>
      <c r="L183" s="97"/>
      <c r="M183" s="97"/>
      <c r="N183" s="97"/>
      <c r="O183" s="97"/>
      <c r="P183" s="97"/>
      <c r="Q183" s="224"/>
      <c r="R183" s="97"/>
      <c r="S183" s="97"/>
      <c r="T183" s="192"/>
      <c r="U183" s="196"/>
      <c r="V183" s="196"/>
      <c r="W183" s="196"/>
    </row>
    <row r="184" spans="1:23" s="25" customFormat="1" ht="31.5" customHeight="1" x14ac:dyDescent="0.35">
      <c r="A184" s="89" t="s">
        <v>139</v>
      </c>
      <c r="B184" s="90"/>
      <c r="C184" s="90" t="s">
        <v>140</v>
      </c>
      <c r="D184" s="90" t="s">
        <v>141</v>
      </c>
      <c r="E184" s="179"/>
      <c r="F184" s="238"/>
      <c r="G184" s="238"/>
      <c r="H184" s="238"/>
      <c r="I184" s="90"/>
      <c r="J184" s="90"/>
      <c r="K184" s="90"/>
      <c r="L184" s="90"/>
      <c r="M184" s="90"/>
      <c r="N184" s="90"/>
      <c r="O184" s="90"/>
      <c r="P184" s="90"/>
      <c r="Q184" s="220"/>
      <c r="R184" s="90"/>
      <c r="S184" s="90"/>
      <c r="T184" s="147"/>
      <c r="U184" s="90"/>
      <c r="V184" s="90"/>
      <c r="W184" s="90"/>
    </row>
    <row r="185" spans="1:23" ht="39" x14ac:dyDescent="0.35">
      <c r="A185" s="87" t="s">
        <v>139</v>
      </c>
      <c r="B185" s="88" t="s">
        <v>139</v>
      </c>
      <c r="C185" s="118" t="s">
        <v>6368</v>
      </c>
      <c r="D185" s="118" t="s">
        <v>6438</v>
      </c>
      <c r="E185" s="175">
        <v>3</v>
      </c>
      <c r="F185" s="231" t="s">
        <v>50</v>
      </c>
      <c r="G185" s="231" t="s">
        <v>6188</v>
      </c>
      <c r="H185" s="232">
        <f t="shared" ref="H185:H196" si="40">IF(F185="Essencial",E185*2,IF(F185="Obrigatória",E185*1.5,IF(F185="Recomendada",E185*1,0)))</f>
        <v>3</v>
      </c>
      <c r="I185" s="122"/>
      <c r="J185" s="122" t="s">
        <v>38</v>
      </c>
      <c r="K185" s="122" t="s">
        <v>38</v>
      </c>
      <c r="L185" s="122" t="s">
        <v>38</v>
      </c>
      <c r="M185" s="122" t="s">
        <v>38</v>
      </c>
      <c r="N185" s="88">
        <f>IF(I185="Sim",H185,0)</f>
        <v>0</v>
      </c>
      <c r="O185" s="88" t="str">
        <f>IF(J185="Não se aplica","N/D")</f>
        <v>N/D</v>
      </c>
      <c r="P185" s="88" t="str">
        <f>IF(K185="Não se aplica","N/D")</f>
        <v>N/D</v>
      </c>
      <c r="Q185" s="216" t="str">
        <f>IF(L185="Não se aplica","N/D")</f>
        <v>N/D</v>
      </c>
      <c r="R185" s="88" t="str">
        <f>IF(M185="Não se aplica","N/D")</f>
        <v>N/D</v>
      </c>
      <c r="S185" s="154">
        <f t="shared" ref="S185:S196" si="41">SUM(N185:R185)</f>
        <v>0</v>
      </c>
      <c r="T185" s="162"/>
      <c r="U185" s="193"/>
      <c r="V185" s="193"/>
      <c r="W185" s="193"/>
    </row>
    <row r="186" spans="1:23" ht="38.25" customHeight="1" x14ac:dyDescent="0.35">
      <c r="A186" s="34" t="s">
        <v>139</v>
      </c>
      <c r="B186" s="36" t="s">
        <v>139</v>
      </c>
      <c r="C186" s="118" t="s">
        <v>6369</v>
      </c>
      <c r="D186" s="119" t="s">
        <v>135</v>
      </c>
      <c r="E186" s="176">
        <v>3</v>
      </c>
      <c r="F186" s="233" t="s">
        <v>40</v>
      </c>
      <c r="G186" s="233" t="s">
        <v>6189</v>
      </c>
      <c r="H186" s="234">
        <f t="shared" si="40"/>
        <v>4.5</v>
      </c>
      <c r="I186" s="124"/>
      <c r="J186" s="124"/>
      <c r="K186" s="124" t="s">
        <v>38</v>
      </c>
      <c r="L186" s="124"/>
      <c r="M186" s="124"/>
      <c r="N186" s="36">
        <f>IF(I186="Sim", H186*0.35,0)</f>
        <v>0</v>
      </c>
      <c r="O186" s="36">
        <f>IF(J186="Sim", H186*0.35,0)</f>
        <v>0</v>
      </c>
      <c r="P186" s="36" t="str">
        <f>IF(K186="Não se aplica","N/D")</f>
        <v>N/D</v>
      </c>
      <c r="Q186" s="217">
        <f>IF(L186="Sim", H186*0.15,0)</f>
        <v>0</v>
      </c>
      <c r="R186" s="36">
        <f>IF(M186="Sim", H186*0.15,0)</f>
        <v>0</v>
      </c>
      <c r="S186" s="155">
        <f t="shared" si="41"/>
        <v>0</v>
      </c>
      <c r="T186" s="162"/>
      <c r="U186" s="193"/>
      <c r="V186" s="193"/>
      <c r="W186" s="193"/>
    </row>
    <row r="187" spans="1:23" ht="38.25" customHeight="1" x14ac:dyDescent="0.35">
      <c r="A187" s="34" t="s">
        <v>139</v>
      </c>
      <c r="B187" s="36" t="s">
        <v>139</v>
      </c>
      <c r="C187" s="118" t="s">
        <v>6370</v>
      </c>
      <c r="D187" s="119" t="s">
        <v>136</v>
      </c>
      <c r="E187" s="176">
        <v>3</v>
      </c>
      <c r="F187" s="233" t="s">
        <v>40</v>
      </c>
      <c r="G187" s="233" t="s">
        <v>6190</v>
      </c>
      <c r="H187" s="234">
        <f t="shared" si="40"/>
        <v>4.5</v>
      </c>
      <c r="I187" s="124"/>
      <c r="J187" s="124"/>
      <c r="K187" s="124"/>
      <c r="L187" s="124"/>
      <c r="M187" s="124"/>
      <c r="N187" s="36">
        <f>IF(I187="Sim",H187*0.3,0)</f>
        <v>0</v>
      </c>
      <c r="O187" s="36">
        <f>IF(J187="Sim",H187*0.3,0)</f>
        <v>0</v>
      </c>
      <c r="P187" s="36">
        <f>IF(K187="Sim",H187*0.2,0)</f>
        <v>0</v>
      </c>
      <c r="Q187" s="217">
        <f>IF(L187="Sim",H187*0.1,0)</f>
        <v>0</v>
      </c>
      <c r="R187" s="36">
        <f>IF(M187="Sim",H187*0.1,0)</f>
        <v>0</v>
      </c>
      <c r="S187" s="155">
        <f t="shared" si="41"/>
        <v>0</v>
      </c>
      <c r="T187" s="162"/>
      <c r="U187" s="193"/>
      <c r="V187" s="193"/>
      <c r="W187" s="193"/>
    </row>
    <row r="188" spans="1:23" ht="39" x14ac:dyDescent="0.35">
      <c r="A188" s="34" t="s">
        <v>139</v>
      </c>
      <c r="B188" s="36" t="s">
        <v>139</v>
      </c>
      <c r="C188" s="118" t="s">
        <v>6371</v>
      </c>
      <c r="D188" s="119" t="s">
        <v>142</v>
      </c>
      <c r="E188" s="176">
        <v>3</v>
      </c>
      <c r="F188" s="233" t="s">
        <v>40</v>
      </c>
      <c r="G188" s="233" t="s">
        <v>6183</v>
      </c>
      <c r="H188" s="234">
        <f t="shared" si="40"/>
        <v>4.5</v>
      </c>
      <c r="I188" s="124"/>
      <c r="J188" s="124"/>
      <c r="K188" s="124"/>
      <c r="L188" s="124" t="s">
        <v>38</v>
      </c>
      <c r="M188" s="124"/>
      <c r="N188" s="36">
        <f>IF(I188="Sim",H188*0.325,0)</f>
        <v>0</v>
      </c>
      <c r="O188" s="36">
        <f>IF(J188="Sim",H188*0.325,0)</f>
        <v>0</v>
      </c>
      <c r="P188" s="36">
        <f>IF(K188="Sim",H188*0.225,0)</f>
        <v>0</v>
      </c>
      <c r="Q188" s="217" t="str">
        <f>IF(L188="Não se aplica","N/D")</f>
        <v>N/D</v>
      </c>
      <c r="R188" s="36">
        <f>IF(M188="Sim",H188*0.125,0)</f>
        <v>0</v>
      </c>
      <c r="S188" s="155">
        <f t="shared" si="41"/>
        <v>0</v>
      </c>
      <c r="T188" s="162"/>
      <c r="U188" s="193"/>
      <c r="V188" s="193"/>
      <c r="W188" s="193"/>
    </row>
    <row r="189" spans="1:23" ht="165.75" customHeight="1" x14ac:dyDescent="0.35">
      <c r="A189" s="34" t="s">
        <v>139</v>
      </c>
      <c r="B189" s="36" t="s">
        <v>139</v>
      </c>
      <c r="C189" s="118" t="s">
        <v>6372</v>
      </c>
      <c r="D189" s="119" t="s">
        <v>6186</v>
      </c>
      <c r="E189" s="176">
        <v>3</v>
      </c>
      <c r="F189" s="233" t="s">
        <v>50</v>
      </c>
      <c r="G189" s="233" t="s">
        <v>6191</v>
      </c>
      <c r="H189" s="234">
        <f t="shared" si="40"/>
        <v>3</v>
      </c>
      <c r="I189" s="124"/>
      <c r="J189" s="124"/>
      <c r="K189" s="124"/>
      <c r="L189" s="124" t="s">
        <v>38</v>
      </c>
      <c r="M189" s="124"/>
      <c r="N189" s="36">
        <f>IF(I189="Sim",H189*0.325,0)</f>
        <v>0</v>
      </c>
      <c r="O189" s="36">
        <f>IF(J189="Sim",H189*0.325,0)</f>
        <v>0</v>
      </c>
      <c r="P189" s="36">
        <f>IF(K189="Sim",H189*0.225,0)</f>
        <v>0</v>
      </c>
      <c r="Q189" s="217" t="str">
        <f>IF(L189="Não se aplica","N/D")</f>
        <v>N/D</v>
      </c>
      <c r="R189" s="36">
        <f>IF(M189="Sim",H189*0.125,0)</f>
        <v>0</v>
      </c>
      <c r="S189" s="155">
        <f t="shared" si="41"/>
        <v>0</v>
      </c>
      <c r="T189" s="162"/>
      <c r="U189" s="193"/>
      <c r="V189" s="193"/>
      <c r="W189" s="193"/>
    </row>
    <row r="190" spans="1:23" ht="165.75" customHeight="1" x14ac:dyDescent="0.35">
      <c r="A190" s="34" t="s">
        <v>139</v>
      </c>
      <c r="B190" s="36" t="s">
        <v>139</v>
      </c>
      <c r="C190" s="118" t="s">
        <v>6373</v>
      </c>
      <c r="D190" s="119" t="s">
        <v>143</v>
      </c>
      <c r="E190" s="176">
        <v>3</v>
      </c>
      <c r="F190" s="233" t="s">
        <v>40</v>
      </c>
      <c r="G190" s="233" t="s">
        <v>6192</v>
      </c>
      <c r="H190" s="234">
        <f t="shared" si="40"/>
        <v>4.5</v>
      </c>
      <c r="I190" s="124"/>
      <c r="J190" s="124"/>
      <c r="K190" s="124"/>
      <c r="L190" s="124" t="s">
        <v>38</v>
      </c>
      <c r="M190" s="124"/>
      <c r="N190" s="36">
        <f>IF(I190="Sim",H190*0.325,0)</f>
        <v>0</v>
      </c>
      <c r="O190" s="36">
        <f>IF(J190="Sim",H190*0.325,0)</f>
        <v>0</v>
      </c>
      <c r="P190" s="36">
        <f>IF(K190="Sim",H190*0.225,0)</f>
        <v>0</v>
      </c>
      <c r="Q190" s="217" t="str">
        <f>IF(L190="Não se aplica","N/D")</f>
        <v>N/D</v>
      </c>
      <c r="R190" s="36">
        <f>IF(M190="Sim",H190*0.125,0)</f>
        <v>0</v>
      </c>
      <c r="S190" s="155">
        <f t="shared" si="41"/>
        <v>0</v>
      </c>
      <c r="T190" s="162"/>
      <c r="U190" s="193"/>
      <c r="V190" s="193"/>
      <c r="W190" s="193"/>
    </row>
    <row r="191" spans="1:23" ht="143" x14ac:dyDescent="0.35">
      <c r="A191" s="34" t="s">
        <v>139</v>
      </c>
      <c r="B191" s="36" t="s">
        <v>139</v>
      </c>
      <c r="C191" s="118" t="s">
        <v>6374</v>
      </c>
      <c r="D191" s="119" t="s">
        <v>6181</v>
      </c>
      <c r="E191" s="176">
        <v>3</v>
      </c>
      <c r="F191" s="233" t="s">
        <v>50</v>
      </c>
      <c r="G191" s="233" t="s">
        <v>6193</v>
      </c>
      <c r="H191" s="234">
        <f t="shared" si="40"/>
        <v>3</v>
      </c>
      <c r="I191" s="124"/>
      <c r="J191" s="124"/>
      <c r="K191" s="124"/>
      <c r="L191" s="124"/>
      <c r="M191" s="124"/>
      <c r="N191" s="36">
        <f>IF(I191="Sim",H191*0.3,0)</f>
        <v>0</v>
      </c>
      <c r="O191" s="36">
        <f>IF(J191="Sim",H191*0.3,0)</f>
        <v>0</v>
      </c>
      <c r="P191" s="36">
        <f>IF(K191="Sim",H191*0.2,0)</f>
        <v>0</v>
      </c>
      <c r="Q191" s="217">
        <f>IF(L191="Sim",H191*0.1,0)</f>
        <v>0</v>
      </c>
      <c r="R191" s="36">
        <f>IF(M191="Sim",H191*0.1,0)</f>
        <v>0</v>
      </c>
      <c r="S191" s="155">
        <f t="shared" si="41"/>
        <v>0</v>
      </c>
      <c r="T191" s="162"/>
      <c r="U191" s="193"/>
      <c r="V191" s="193"/>
      <c r="W191" s="193"/>
    </row>
    <row r="192" spans="1:23" ht="39" x14ac:dyDescent="0.35">
      <c r="A192" s="34" t="s">
        <v>139</v>
      </c>
      <c r="B192" s="36" t="s">
        <v>139</v>
      </c>
      <c r="C192" s="118" t="s">
        <v>6375</v>
      </c>
      <c r="D192" s="119" t="s">
        <v>144</v>
      </c>
      <c r="E192" s="176">
        <v>3</v>
      </c>
      <c r="F192" s="233" t="s">
        <v>50</v>
      </c>
      <c r="G192" s="233" t="s">
        <v>6176</v>
      </c>
      <c r="H192" s="234">
        <f t="shared" si="40"/>
        <v>3</v>
      </c>
      <c r="I192" s="124"/>
      <c r="J192" s="124"/>
      <c r="K192" s="124"/>
      <c r="L192" s="124"/>
      <c r="M192" s="124"/>
      <c r="N192" s="36">
        <f>IF(I192="Sim",H192*0.3,0)</f>
        <v>0</v>
      </c>
      <c r="O192" s="36">
        <f>IF(J192="Sim",H192*0.3,0)</f>
        <v>0</v>
      </c>
      <c r="P192" s="36">
        <f>IF(K192="Sim",H192*0.2,0)</f>
        <v>0</v>
      </c>
      <c r="Q192" s="217">
        <f>IF(L192="Sim",H192*0.1,0)</f>
        <v>0</v>
      </c>
      <c r="R192" s="36">
        <f>IF(M192="Sim",H192*0.1,0)</f>
        <v>0</v>
      </c>
      <c r="S192" s="155">
        <f t="shared" si="41"/>
        <v>0</v>
      </c>
      <c r="T192" s="162"/>
      <c r="U192" s="193"/>
      <c r="V192" s="193"/>
      <c r="W192" s="193"/>
    </row>
    <row r="193" spans="1:23" ht="104" x14ac:dyDescent="0.35">
      <c r="A193" s="34" t="s">
        <v>139</v>
      </c>
      <c r="B193" s="36" t="s">
        <v>139</v>
      </c>
      <c r="C193" s="118" t="s">
        <v>6376</v>
      </c>
      <c r="D193" s="119" t="s">
        <v>145</v>
      </c>
      <c r="E193" s="176">
        <v>3</v>
      </c>
      <c r="F193" s="233" t="s">
        <v>50</v>
      </c>
      <c r="G193" s="233" t="s">
        <v>6194</v>
      </c>
      <c r="H193" s="234">
        <f t="shared" si="40"/>
        <v>3</v>
      </c>
      <c r="I193" s="124"/>
      <c r="J193" s="124"/>
      <c r="K193" s="124"/>
      <c r="L193" s="124"/>
      <c r="M193" s="124"/>
      <c r="N193" s="36">
        <f>IF(I193="Sim",H193*0.3,0)</f>
        <v>0</v>
      </c>
      <c r="O193" s="36">
        <f>IF(J193="Sim",H193*0.3,0)</f>
        <v>0</v>
      </c>
      <c r="P193" s="36">
        <f>IF(K193="Sim",H193*0.2,0)</f>
        <v>0</v>
      </c>
      <c r="Q193" s="217">
        <f>IF(L193="Sim",H193*0.1,0)</f>
        <v>0</v>
      </c>
      <c r="R193" s="36">
        <f>IF(M193="Sim",H193*0.1,0)</f>
        <v>0</v>
      </c>
      <c r="S193" s="155">
        <f t="shared" si="41"/>
        <v>0</v>
      </c>
      <c r="T193" s="162"/>
      <c r="U193" s="193"/>
      <c r="V193" s="193"/>
      <c r="W193" s="193"/>
    </row>
    <row r="194" spans="1:23" ht="91" x14ac:dyDescent="0.35">
      <c r="A194" s="34" t="s">
        <v>139</v>
      </c>
      <c r="B194" s="36" t="s">
        <v>139</v>
      </c>
      <c r="C194" s="118" t="s">
        <v>6377</v>
      </c>
      <c r="D194" s="119" t="s">
        <v>146</v>
      </c>
      <c r="E194" s="176">
        <v>3</v>
      </c>
      <c r="F194" s="233" t="s">
        <v>50</v>
      </c>
      <c r="G194" s="233" t="s">
        <v>6195</v>
      </c>
      <c r="H194" s="234">
        <f t="shared" si="40"/>
        <v>3</v>
      </c>
      <c r="I194" s="124"/>
      <c r="J194" s="124"/>
      <c r="K194" s="124"/>
      <c r="L194" s="124"/>
      <c r="M194" s="124"/>
      <c r="N194" s="36">
        <f>IF(I194="Sim",H194*0.3,0)</f>
        <v>0</v>
      </c>
      <c r="O194" s="36">
        <f>IF(J194="Sim",H194*0.3,0)</f>
        <v>0</v>
      </c>
      <c r="P194" s="36">
        <f>IF(K194="Sim",H194*0.2,0)</f>
        <v>0</v>
      </c>
      <c r="Q194" s="217">
        <f>IF(L194="Sim",H194*0.1,0)</f>
        <v>0</v>
      </c>
      <c r="R194" s="36">
        <f>IF(M194="Sim",H194*0.1,0)</f>
        <v>0</v>
      </c>
      <c r="S194" s="155">
        <f t="shared" si="41"/>
        <v>0</v>
      </c>
      <c r="T194" s="162"/>
      <c r="U194" s="193"/>
      <c r="V194" s="193"/>
      <c r="W194" s="193"/>
    </row>
    <row r="195" spans="1:23" ht="51.9" customHeight="1" x14ac:dyDescent="0.35">
      <c r="A195" s="34" t="s">
        <v>139</v>
      </c>
      <c r="B195" s="36" t="s">
        <v>139</v>
      </c>
      <c r="C195" s="118" t="s">
        <v>6378</v>
      </c>
      <c r="D195" s="119" t="s">
        <v>6187</v>
      </c>
      <c r="E195" s="176">
        <v>3</v>
      </c>
      <c r="F195" s="233" t="s">
        <v>50</v>
      </c>
      <c r="G195" s="233" t="s">
        <v>6196</v>
      </c>
      <c r="H195" s="234">
        <f t="shared" si="40"/>
        <v>3</v>
      </c>
      <c r="I195" s="124"/>
      <c r="J195" s="124"/>
      <c r="K195" s="124"/>
      <c r="L195" s="124"/>
      <c r="M195" s="124"/>
      <c r="N195" s="36">
        <f>IF(I195="Sim",H195*0.3,0)</f>
        <v>0</v>
      </c>
      <c r="O195" s="36">
        <f>IF(J195="Sim",H195*0.3,0)</f>
        <v>0</v>
      </c>
      <c r="P195" s="36">
        <f>IF(K195="Sim",H195*0.2,0)</f>
        <v>0</v>
      </c>
      <c r="Q195" s="217">
        <f>IF(L195="Sim",H195*0.1,0)</f>
        <v>0</v>
      </c>
      <c r="R195" s="36">
        <f>IF(M195="Sim",H195*0.1,0)</f>
        <v>0</v>
      </c>
      <c r="S195" s="155">
        <f t="shared" si="41"/>
        <v>0</v>
      </c>
      <c r="T195" s="162"/>
      <c r="U195" s="193"/>
      <c r="V195" s="193"/>
      <c r="W195" s="193"/>
    </row>
    <row r="196" spans="1:23" ht="39" x14ac:dyDescent="0.35">
      <c r="A196" s="80" t="s">
        <v>139</v>
      </c>
      <c r="B196" s="79" t="s">
        <v>139</v>
      </c>
      <c r="C196" s="118" t="s">
        <v>6379</v>
      </c>
      <c r="D196" s="120" t="s">
        <v>138</v>
      </c>
      <c r="E196" s="177">
        <v>3</v>
      </c>
      <c r="F196" s="235" t="s">
        <v>50</v>
      </c>
      <c r="G196" s="235" t="s">
        <v>6185</v>
      </c>
      <c r="H196" s="236">
        <f t="shared" si="40"/>
        <v>3</v>
      </c>
      <c r="I196" s="126"/>
      <c r="J196" s="126" t="s">
        <v>38</v>
      </c>
      <c r="K196" s="126" t="s">
        <v>38</v>
      </c>
      <c r="L196" s="126" t="s">
        <v>38</v>
      </c>
      <c r="M196" s="126" t="s">
        <v>38</v>
      </c>
      <c r="N196" s="79">
        <f>IF(I196="Sim",H196,0)</f>
        <v>0</v>
      </c>
      <c r="O196" s="79" t="str">
        <f t="shared" ref="O196:R196" si="42">IF(J196="Não se aplica","N/D")</f>
        <v>N/D</v>
      </c>
      <c r="P196" s="79" t="str">
        <f t="shared" si="42"/>
        <v>N/D</v>
      </c>
      <c r="Q196" s="218" t="str">
        <f t="shared" si="42"/>
        <v>N/D</v>
      </c>
      <c r="R196" s="79" t="str">
        <f t="shared" si="42"/>
        <v>N/D</v>
      </c>
      <c r="S196" s="156">
        <f t="shared" si="41"/>
        <v>0</v>
      </c>
      <c r="T196" s="162"/>
      <c r="U196" s="193"/>
      <c r="V196" s="193"/>
      <c r="W196" s="193"/>
    </row>
    <row r="197" spans="1:23" s="25" customFormat="1" ht="22.5" customHeight="1" x14ac:dyDescent="0.35">
      <c r="A197" s="82" t="s">
        <v>139</v>
      </c>
      <c r="B197" s="81"/>
      <c r="C197" s="81"/>
      <c r="D197" s="81" t="s">
        <v>41</v>
      </c>
      <c r="E197" s="178"/>
      <c r="F197" s="237"/>
      <c r="G197" s="237"/>
      <c r="H197" s="237"/>
      <c r="I197" s="81"/>
      <c r="J197" s="81"/>
      <c r="K197" s="81"/>
      <c r="L197" s="81"/>
      <c r="M197" s="81"/>
      <c r="N197" s="81"/>
      <c r="O197" s="81"/>
      <c r="P197" s="81"/>
      <c r="Q197" s="219"/>
      <c r="R197" s="81"/>
      <c r="S197" s="81"/>
      <c r="T197" s="146">
        <f>SUM(S185:S196)/SUM(H185:H196)</f>
        <v>0</v>
      </c>
      <c r="U197" s="81"/>
      <c r="V197" s="81"/>
      <c r="W197" s="81"/>
    </row>
    <row r="198" spans="1:23" s="25" customFormat="1" ht="22" customHeight="1" x14ac:dyDescent="0.35">
      <c r="A198" s="84" t="s">
        <v>139</v>
      </c>
      <c r="B198" s="83"/>
      <c r="C198" s="83"/>
      <c r="D198" s="83" t="s">
        <v>98</v>
      </c>
      <c r="E198" s="184"/>
      <c r="F198" s="247"/>
      <c r="G198" s="247"/>
      <c r="H198" s="247"/>
      <c r="I198" s="83"/>
      <c r="J198" s="83"/>
      <c r="K198" s="83"/>
      <c r="L198" s="83"/>
      <c r="M198" s="83"/>
      <c r="N198" s="83"/>
      <c r="O198" s="83"/>
      <c r="P198" s="83"/>
      <c r="Q198" s="223"/>
      <c r="R198" s="83"/>
      <c r="S198" s="83"/>
      <c r="T198" s="148">
        <f>SUM(S185:S196)/SUM(H185:H196)</f>
        <v>0</v>
      </c>
      <c r="U198" s="83"/>
      <c r="V198" s="83"/>
      <c r="W198" s="83"/>
    </row>
    <row r="199" spans="1:23" s="25" customFormat="1" ht="39" x14ac:dyDescent="0.35">
      <c r="A199" s="86" t="s">
        <v>139</v>
      </c>
      <c r="B199" s="85"/>
      <c r="C199" s="85"/>
      <c r="D199" s="85"/>
      <c r="E199" s="187"/>
      <c r="F199" s="251"/>
      <c r="G199" s="251"/>
      <c r="H199" s="251"/>
      <c r="I199" s="85"/>
      <c r="J199" s="85"/>
      <c r="K199" s="85"/>
      <c r="L199" s="85"/>
      <c r="M199" s="85"/>
      <c r="N199" s="85"/>
      <c r="O199" s="85"/>
      <c r="P199" s="85"/>
      <c r="Q199" s="225"/>
      <c r="R199" s="85"/>
      <c r="S199" s="85"/>
      <c r="T199" s="149"/>
      <c r="U199" s="85"/>
      <c r="V199" s="85"/>
      <c r="W199" s="85"/>
    </row>
    <row r="200" spans="1:23" s="25" customFormat="1" ht="24.5" customHeight="1" x14ac:dyDescent="0.35">
      <c r="A200" s="96" t="s">
        <v>147</v>
      </c>
      <c r="B200" s="97"/>
      <c r="C200" s="97"/>
      <c r="D200" s="97" t="s">
        <v>147</v>
      </c>
      <c r="E200" s="185"/>
      <c r="F200" s="248"/>
      <c r="G200" s="248"/>
      <c r="H200" s="248"/>
      <c r="I200" s="97"/>
      <c r="J200" s="97"/>
      <c r="K200" s="97"/>
      <c r="L200" s="97"/>
      <c r="M200" s="97"/>
      <c r="N200" s="97"/>
      <c r="O200" s="97"/>
      <c r="P200" s="97"/>
      <c r="Q200" s="224"/>
      <c r="R200" s="97"/>
      <c r="S200" s="97"/>
      <c r="T200" s="192"/>
      <c r="U200" s="196"/>
      <c r="V200" s="196"/>
      <c r="W200" s="196"/>
    </row>
    <row r="201" spans="1:23" s="25" customFormat="1" ht="34.5" customHeight="1" x14ac:dyDescent="0.35">
      <c r="A201" s="89" t="s">
        <v>147</v>
      </c>
      <c r="B201" s="90"/>
      <c r="C201" s="90" t="s">
        <v>148</v>
      </c>
      <c r="D201" s="90" t="s">
        <v>141</v>
      </c>
      <c r="E201" s="179"/>
      <c r="F201" s="238"/>
      <c r="G201" s="238"/>
      <c r="H201" s="238"/>
      <c r="I201" s="90"/>
      <c r="J201" s="90"/>
      <c r="K201" s="90"/>
      <c r="L201" s="90"/>
      <c r="M201" s="90"/>
      <c r="N201" s="90"/>
      <c r="O201" s="90"/>
      <c r="P201" s="90"/>
      <c r="Q201" s="220"/>
      <c r="R201" s="90"/>
      <c r="S201" s="90"/>
      <c r="T201" s="147"/>
      <c r="U201" s="90"/>
      <c r="V201" s="90"/>
      <c r="W201" s="90"/>
    </row>
    <row r="202" spans="1:23" ht="26" x14ac:dyDescent="0.35">
      <c r="A202" s="87" t="s">
        <v>147</v>
      </c>
      <c r="B202" s="88" t="s">
        <v>147</v>
      </c>
      <c r="C202" s="118" t="s">
        <v>6380</v>
      </c>
      <c r="D202" s="118" t="s">
        <v>6197</v>
      </c>
      <c r="E202" s="175">
        <v>3</v>
      </c>
      <c r="F202" s="231" t="s">
        <v>50</v>
      </c>
      <c r="G202" s="231" t="s">
        <v>6172</v>
      </c>
      <c r="H202" s="232">
        <f>IF(F202="Essencial",E202*2,IF(F202="Obrigatória",E202*1.5,IF(F202="Recomendada",E202*1,0)))</f>
        <v>3</v>
      </c>
      <c r="I202" s="122"/>
      <c r="J202" s="122" t="s">
        <v>38</v>
      </c>
      <c r="K202" s="122" t="s">
        <v>38</v>
      </c>
      <c r="L202" s="122" t="s">
        <v>38</v>
      </c>
      <c r="M202" s="122" t="s">
        <v>38</v>
      </c>
      <c r="N202" s="88">
        <f>IF(I202="Sim",H202,0)</f>
        <v>0</v>
      </c>
      <c r="O202" s="88" t="str">
        <f>IF(J202="Não se aplica","N/D")</f>
        <v>N/D</v>
      </c>
      <c r="P202" s="88" t="str">
        <f>IF(K202="Não se aplica","N/D")</f>
        <v>N/D</v>
      </c>
      <c r="Q202" s="216" t="str">
        <f>IF(L202="Não se aplica","N/D")</f>
        <v>N/D</v>
      </c>
      <c r="R202" s="88" t="str">
        <f>IF(M202="Não se aplica","N/D")</f>
        <v>N/D</v>
      </c>
      <c r="S202" s="154">
        <f>SUM(N202:R202)</f>
        <v>0</v>
      </c>
      <c r="T202" s="162"/>
      <c r="U202" s="193"/>
      <c r="V202" s="193"/>
      <c r="W202" s="193"/>
    </row>
    <row r="203" spans="1:23" ht="38.25" customHeight="1" x14ac:dyDescent="0.35">
      <c r="A203" s="34" t="s">
        <v>147</v>
      </c>
      <c r="B203" s="36" t="s">
        <v>147</v>
      </c>
      <c r="C203" s="118" t="s">
        <v>6381</v>
      </c>
      <c r="D203" s="119" t="s">
        <v>149</v>
      </c>
      <c r="E203" s="176">
        <v>3</v>
      </c>
      <c r="F203" s="233" t="s">
        <v>40</v>
      </c>
      <c r="G203" s="233" t="s">
        <v>6199</v>
      </c>
      <c r="H203" s="234">
        <f>IF(F203="Essencial",E203*2,IF(F203="Obrigatória",E203*1.5,IF(F203="Recomendada",E203*1,0)))</f>
        <v>4.5</v>
      </c>
      <c r="I203" s="124"/>
      <c r="J203" s="124"/>
      <c r="K203" s="124"/>
      <c r="L203" s="124"/>
      <c r="M203" s="124"/>
      <c r="N203" s="36">
        <f>IF(I203="Sim",H203*0.3,0)</f>
        <v>0</v>
      </c>
      <c r="O203" s="36">
        <f>IF(J203="Sim",H203*0.3,0)</f>
        <v>0</v>
      </c>
      <c r="P203" s="36">
        <f>IF(K203="Sim",H203*0.2,0)</f>
        <v>0</v>
      </c>
      <c r="Q203" s="217">
        <f>IF(L203="Sim",H203*0.1,0)</f>
        <v>0</v>
      </c>
      <c r="R203" s="36">
        <f>IF(M203="Sim",H203*0.1,0)</f>
        <v>0</v>
      </c>
      <c r="S203" s="155">
        <f>SUM(N203:R203)</f>
        <v>0</v>
      </c>
      <c r="T203" s="162"/>
      <c r="U203" s="193"/>
      <c r="V203" s="193"/>
      <c r="W203" s="193"/>
    </row>
    <row r="204" spans="1:23" ht="26" x14ac:dyDescent="0.35">
      <c r="A204" s="34" t="s">
        <v>147</v>
      </c>
      <c r="B204" s="36" t="s">
        <v>147</v>
      </c>
      <c r="C204" s="118" t="s">
        <v>6382</v>
      </c>
      <c r="D204" s="119" t="s">
        <v>6198</v>
      </c>
      <c r="E204" s="176">
        <v>3</v>
      </c>
      <c r="F204" s="233" t="s">
        <v>40</v>
      </c>
      <c r="G204" s="233" t="s">
        <v>6200</v>
      </c>
      <c r="H204" s="234">
        <f>IF(F204="Essencial",E204*2,IF(F204="Obrigatória",E204*1.5,IF(F204="Recomendada",E204*1,0)))</f>
        <v>4.5</v>
      </c>
      <c r="I204" s="124"/>
      <c r="J204" s="124"/>
      <c r="K204" s="124"/>
      <c r="L204" s="124"/>
      <c r="M204" s="124"/>
      <c r="N204" s="36">
        <f>IF(I204="Sim",H204*0.3,0)</f>
        <v>0</v>
      </c>
      <c r="O204" s="36">
        <f>IF(J204="Sim",H204*0.3,0)</f>
        <v>0</v>
      </c>
      <c r="P204" s="36">
        <f>IF(K204="Sim",H204*0.2,0)</f>
        <v>0</v>
      </c>
      <c r="Q204" s="217">
        <f>IF(L204="Sim",H204*0.1,0)</f>
        <v>0</v>
      </c>
      <c r="R204" s="36">
        <f>IF(M204="Sim",H204*0.1,0)</f>
        <v>0</v>
      </c>
      <c r="S204" s="155">
        <f>SUM(N204:R204)</f>
        <v>0</v>
      </c>
      <c r="T204" s="162"/>
      <c r="U204" s="193"/>
      <c r="V204" s="193"/>
      <c r="W204" s="193"/>
    </row>
    <row r="205" spans="1:23" ht="26" x14ac:dyDescent="0.35">
      <c r="A205" s="80" t="s">
        <v>147</v>
      </c>
      <c r="B205" s="79" t="s">
        <v>147</v>
      </c>
      <c r="C205" s="118" t="s">
        <v>6383</v>
      </c>
      <c r="D205" s="120" t="s">
        <v>150</v>
      </c>
      <c r="E205" s="177">
        <v>3</v>
      </c>
      <c r="F205" s="235" t="s">
        <v>40</v>
      </c>
      <c r="G205" s="235" t="s">
        <v>6199</v>
      </c>
      <c r="H205" s="236">
        <f>IF(F205="Essencial",E205*2,IF(F205="Obrigatória",E205*1.5,IF(F205="Recomendada",E205*1,0)))</f>
        <v>4.5</v>
      </c>
      <c r="I205" s="126"/>
      <c r="J205" s="126"/>
      <c r="K205" s="126"/>
      <c r="L205" s="126"/>
      <c r="M205" s="126"/>
      <c r="N205" s="79">
        <f>IF(I205="Sim",H205*0.3,0)</f>
        <v>0</v>
      </c>
      <c r="O205" s="79">
        <f>IF(J205="Sim",H205*0.3,0)</f>
        <v>0</v>
      </c>
      <c r="P205" s="79">
        <f>IF(K205="Sim",H205*0.2,0)</f>
        <v>0</v>
      </c>
      <c r="Q205" s="218">
        <f>IF(L205="Sim",H205*0.1,0)</f>
        <v>0</v>
      </c>
      <c r="R205" s="79">
        <f>IF(M205="Sim",H205*0.1,0)</f>
        <v>0</v>
      </c>
      <c r="S205" s="156">
        <f>SUM(N205:R205)</f>
        <v>0</v>
      </c>
      <c r="T205" s="162"/>
      <c r="U205" s="193"/>
      <c r="V205" s="193"/>
      <c r="W205" s="193"/>
    </row>
    <row r="206" spans="1:23" s="25" customFormat="1" ht="25" customHeight="1" x14ac:dyDescent="0.35">
      <c r="A206" s="82" t="s">
        <v>147</v>
      </c>
      <c r="B206" s="81"/>
      <c r="C206" s="81"/>
      <c r="D206" s="81" t="s">
        <v>41</v>
      </c>
      <c r="E206" s="178"/>
      <c r="F206" s="237"/>
      <c r="G206" s="237"/>
      <c r="H206" s="237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146">
        <f>SUM(S202:S205)/SUM(H202:H205)</f>
        <v>0</v>
      </c>
      <c r="U206" s="81"/>
      <c r="V206" s="81"/>
      <c r="W206" s="81"/>
    </row>
    <row r="207" spans="1:23" s="25" customFormat="1" ht="29.5" customHeight="1" x14ac:dyDescent="0.35">
      <c r="A207" s="84" t="s">
        <v>147</v>
      </c>
      <c r="B207" s="83"/>
      <c r="C207" s="83"/>
      <c r="D207" s="83" t="s">
        <v>98</v>
      </c>
      <c r="E207" s="184"/>
      <c r="F207" s="247"/>
      <c r="G207" s="247"/>
      <c r="H207" s="247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148">
        <f>SUM(S202:S205)/SUM(H202:H205)</f>
        <v>0</v>
      </c>
      <c r="U207" s="83"/>
      <c r="V207" s="83"/>
      <c r="W207" s="83"/>
    </row>
    <row r="208" spans="1:23" s="25" customFormat="1" ht="39" x14ac:dyDescent="0.35">
      <c r="A208" s="86" t="s">
        <v>147</v>
      </c>
      <c r="B208" s="85"/>
      <c r="C208" s="85"/>
      <c r="D208" s="85"/>
      <c r="E208" s="187"/>
      <c r="F208" s="251"/>
      <c r="G208" s="251"/>
      <c r="H208" s="251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149"/>
      <c r="U208" s="85"/>
      <c r="V208" s="85"/>
      <c r="W208" s="85"/>
    </row>
    <row r="209" spans="1:23" s="25" customFormat="1" ht="40" customHeight="1" x14ac:dyDescent="0.35">
      <c r="A209" s="96" t="s">
        <v>151</v>
      </c>
      <c r="B209" s="97"/>
      <c r="C209" s="97"/>
      <c r="D209" s="97" t="s">
        <v>151</v>
      </c>
      <c r="E209" s="185"/>
      <c r="F209" s="248"/>
      <c r="G209" s="248"/>
      <c r="H209" s="248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192"/>
      <c r="U209" s="196"/>
      <c r="V209" s="196"/>
      <c r="W209" s="196"/>
    </row>
    <row r="210" spans="1:23" s="25" customFormat="1" ht="19.5" customHeight="1" x14ac:dyDescent="0.35">
      <c r="A210" s="89" t="s">
        <v>151</v>
      </c>
      <c r="B210" s="90"/>
      <c r="C210" s="90" t="s">
        <v>152</v>
      </c>
      <c r="D210" s="90" t="s">
        <v>141</v>
      </c>
      <c r="E210" s="179"/>
      <c r="F210" s="238"/>
      <c r="G210" s="238"/>
      <c r="H210" s="238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147"/>
      <c r="U210" s="90"/>
      <c r="V210" s="90"/>
      <c r="W210" s="90"/>
    </row>
    <row r="211" spans="1:23" ht="40" customHeight="1" x14ac:dyDescent="0.35">
      <c r="A211" s="87" t="s">
        <v>151</v>
      </c>
      <c r="B211" s="88" t="s">
        <v>151</v>
      </c>
      <c r="C211" s="118" t="s">
        <v>6384</v>
      </c>
      <c r="D211" s="118" t="s">
        <v>6439</v>
      </c>
      <c r="E211" s="175">
        <v>3</v>
      </c>
      <c r="F211" s="231" t="s">
        <v>50</v>
      </c>
      <c r="G211" s="231" t="s">
        <v>6172</v>
      </c>
      <c r="H211" s="232">
        <f>IF(F211="Essencial",E211*2,IF(F211="Obrigatória",E211*1.5,IF(F211="Recomendada",E211*1,0)))</f>
        <v>3</v>
      </c>
      <c r="I211" s="122"/>
      <c r="J211" s="122" t="s">
        <v>38</v>
      </c>
      <c r="K211" s="122" t="s">
        <v>38</v>
      </c>
      <c r="L211" s="122" t="s">
        <v>38</v>
      </c>
      <c r="M211" s="122" t="s">
        <v>38</v>
      </c>
      <c r="N211" s="88">
        <f>IF(I211="Sim",H211,0)</f>
        <v>0</v>
      </c>
      <c r="O211" s="88" t="str">
        <f>IF(J211="Não se aplica","N/D")</f>
        <v>N/D</v>
      </c>
      <c r="P211" s="88" t="str">
        <f>IF(K211="Não se aplica","N/D")</f>
        <v>N/D</v>
      </c>
      <c r="Q211" s="216" t="str">
        <f>IF(L211="Não se aplica","N/D")</f>
        <v>N/D</v>
      </c>
      <c r="R211" s="88" t="str">
        <f>IF(M211="Não se aplica","N/D")</f>
        <v>N/D</v>
      </c>
      <c r="S211" s="154">
        <f>SUM(N211:R211)</f>
        <v>0</v>
      </c>
      <c r="T211" s="162"/>
      <c r="U211" s="193"/>
      <c r="V211" s="193"/>
      <c r="W211" s="193"/>
    </row>
    <row r="212" spans="1:23" ht="26" x14ac:dyDescent="0.35">
      <c r="A212" s="34" t="s">
        <v>151</v>
      </c>
      <c r="B212" s="36" t="s">
        <v>151</v>
      </c>
      <c r="C212" s="118" t="s">
        <v>6385</v>
      </c>
      <c r="D212" s="119" t="s">
        <v>153</v>
      </c>
      <c r="E212" s="176">
        <v>3</v>
      </c>
      <c r="F212" s="233" t="s">
        <v>50</v>
      </c>
      <c r="G212" s="233" t="s">
        <v>6199</v>
      </c>
      <c r="H212" s="234">
        <f>IF(F212="Essencial",E212*2,IF(F212="Obrigatória",E212*1.5,IF(F212="Recomendada",E212*1,0)))</f>
        <v>3</v>
      </c>
      <c r="I212" s="122"/>
      <c r="J212" s="122"/>
      <c r="K212" s="122"/>
      <c r="L212" s="122"/>
      <c r="M212" s="122"/>
      <c r="N212" s="36">
        <f>IF(I212="Sim",H212*0.325,0)</f>
        <v>0</v>
      </c>
      <c r="O212" s="36">
        <f>IF(J212="Sim",H212*0.325,0)</f>
        <v>0</v>
      </c>
      <c r="P212" s="36">
        <f>IF(K212="Sim",H212*0.225,0)</f>
        <v>0</v>
      </c>
      <c r="Q212" s="217" t="b">
        <f>IF(L212="Não se aplica","N/D")</f>
        <v>0</v>
      </c>
      <c r="R212" s="36">
        <f>IF(M212="Sim",H212*0.125,0)</f>
        <v>0</v>
      </c>
      <c r="S212" s="155">
        <f>SUM(N212:R212)</f>
        <v>0</v>
      </c>
      <c r="T212" s="162"/>
      <c r="U212" s="193"/>
      <c r="V212" s="193"/>
      <c r="W212" s="193"/>
    </row>
    <row r="213" spans="1:23" ht="26" x14ac:dyDescent="0.35">
      <c r="A213" s="80" t="s">
        <v>151</v>
      </c>
      <c r="B213" s="79" t="s">
        <v>151</v>
      </c>
      <c r="C213" s="118" t="s">
        <v>6386</v>
      </c>
      <c r="D213" s="120" t="s">
        <v>154</v>
      </c>
      <c r="E213" s="177">
        <v>3</v>
      </c>
      <c r="F213" s="235" t="s">
        <v>50</v>
      </c>
      <c r="G213" s="235" t="s">
        <v>6201</v>
      </c>
      <c r="H213" s="236">
        <f>IF(F213="Essencial",E213*2,IF(F213="Obrigatória",E213*1.5,IF(F213="Recomendada",E213*1,0)))</f>
        <v>3</v>
      </c>
      <c r="I213" s="122"/>
      <c r="J213" s="126" t="s">
        <v>38</v>
      </c>
      <c r="K213" s="126" t="s">
        <v>38</v>
      </c>
      <c r="L213" s="126" t="s">
        <v>38</v>
      </c>
      <c r="M213" s="126" t="s">
        <v>38</v>
      </c>
      <c r="N213" s="79">
        <f>IF(I213="Sim",H213,0)</f>
        <v>0</v>
      </c>
      <c r="O213" s="79" t="str">
        <f>IF(J213="Não se aplica","N/D")</f>
        <v>N/D</v>
      </c>
      <c r="P213" s="79" t="str">
        <f>IF(K213="Não se aplica","N/D")</f>
        <v>N/D</v>
      </c>
      <c r="Q213" s="218" t="str">
        <f>IF(L213="Não se aplica","N/D")</f>
        <v>N/D</v>
      </c>
      <c r="R213" s="79" t="str">
        <f>IF(M213="Não se aplica","N/D")</f>
        <v>N/D</v>
      </c>
      <c r="S213" s="156">
        <f>SUM(N213:R213)</f>
        <v>0</v>
      </c>
      <c r="T213" s="162"/>
      <c r="U213" s="193"/>
      <c r="V213" s="193"/>
      <c r="W213" s="193"/>
    </row>
    <row r="214" spans="1:23" s="25" customFormat="1" ht="21.5" customHeight="1" x14ac:dyDescent="0.35">
      <c r="A214" s="82" t="s">
        <v>151</v>
      </c>
      <c r="B214" s="81"/>
      <c r="C214" s="81"/>
      <c r="D214" s="81" t="s">
        <v>41</v>
      </c>
      <c r="E214" s="178"/>
      <c r="F214" s="237"/>
      <c r="G214" s="237"/>
      <c r="H214" s="237"/>
      <c r="I214" s="81"/>
      <c r="J214" s="81"/>
      <c r="K214" s="81"/>
      <c r="L214" s="81"/>
      <c r="M214" s="81"/>
      <c r="N214" s="81"/>
      <c r="O214" s="81"/>
      <c r="P214" s="81"/>
      <c r="Q214" s="219"/>
      <c r="R214" s="81"/>
      <c r="S214" s="81"/>
      <c r="T214" s="146">
        <f>SUM(S211:S213)/SUM(H211:H213)</f>
        <v>0</v>
      </c>
      <c r="U214" s="81"/>
      <c r="V214" s="81"/>
      <c r="W214" s="81"/>
    </row>
    <row r="215" spans="1:23" s="25" customFormat="1" ht="21" customHeight="1" x14ac:dyDescent="0.35">
      <c r="A215" s="84" t="s">
        <v>151</v>
      </c>
      <c r="B215" s="83"/>
      <c r="C215" s="83"/>
      <c r="D215" s="83" t="s">
        <v>98</v>
      </c>
      <c r="E215" s="184"/>
      <c r="F215" s="247"/>
      <c r="G215" s="247"/>
      <c r="H215" s="247"/>
      <c r="I215" s="83"/>
      <c r="J215" s="83"/>
      <c r="K215" s="83"/>
      <c r="L215" s="83"/>
      <c r="M215" s="83"/>
      <c r="N215" s="83"/>
      <c r="O215" s="83"/>
      <c r="P215" s="83"/>
      <c r="Q215" s="223"/>
      <c r="R215" s="83"/>
      <c r="S215" s="83"/>
      <c r="T215" s="148">
        <f>SUM(S211:S213)/SUM(H211:H213)</f>
        <v>0</v>
      </c>
      <c r="U215" s="83"/>
      <c r="V215" s="83"/>
      <c r="W215" s="83"/>
    </row>
    <row r="216" spans="1:23" x14ac:dyDescent="0.35">
      <c r="E216" s="188"/>
      <c r="F216" s="111"/>
    </row>
    <row r="217" spans="1:23" x14ac:dyDescent="0.35">
      <c r="E217" s="188"/>
      <c r="F217" s="111"/>
      <c r="H217" s="68" t="s">
        <v>156</v>
      </c>
      <c r="I217" s="142">
        <f>Cálculos!F14</f>
        <v>0</v>
      </c>
      <c r="J217" s="142">
        <f>Cálculos!G14</f>
        <v>0</v>
      </c>
      <c r="K217" s="142">
        <f>Cálculos!H14</f>
        <v>0</v>
      </c>
      <c r="L217" s="142" t="str">
        <f>Cálculos!I14</f>
        <v/>
      </c>
      <c r="M217" s="142" t="str">
        <f>Cálculos!J14</f>
        <v/>
      </c>
    </row>
    <row r="218" spans="1:23" x14ac:dyDescent="0.35">
      <c r="E218" s="188"/>
      <c r="F218" s="111"/>
      <c r="H218" s="68" t="str">
        <f>IFERROR(Cálculos!E15,"Sem Unidade Selecionada")</f>
        <v>Sem Unidade Selecionada</v>
      </c>
      <c r="I218" s="142" t="str">
        <f>IFERROR(Cálculos!E15,"")</f>
        <v/>
      </c>
      <c r="J218" s="142"/>
      <c r="K218" s="142"/>
      <c r="L218" s="142"/>
      <c r="M218" s="142"/>
      <c r="T218" s="150" t="e">
        <f>VLOOKUP(H218,Cálculos!H:AW,31,0)</f>
        <v>#N/A</v>
      </c>
      <c r="U218" s="144" t="e">
        <f>VLOOKUP(H218,Cálculos!H:AW,32,0)</f>
        <v>#N/A</v>
      </c>
      <c r="V218" s="144" t="e">
        <f>VLOOKUP(H218,Cálculos!H:AW,33,0)</f>
        <v>#N/A</v>
      </c>
      <c r="W218" s="144" t="e">
        <f>VLOOKUP(H218,Cálculos!H:AW,34,0)</f>
        <v>#N/A</v>
      </c>
    </row>
    <row r="219" spans="1:23" x14ac:dyDescent="0.35">
      <c r="E219" s="188"/>
      <c r="F219" s="111"/>
      <c r="H219" s="68"/>
      <c r="I219" s="142"/>
      <c r="J219" s="142"/>
      <c r="K219" s="142"/>
      <c r="L219" s="142"/>
      <c r="M219" s="142"/>
    </row>
    <row r="220" spans="1:23" x14ac:dyDescent="0.35">
      <c r="E220" s="189" t="s">
        <v>5546</v>
      </c>
      <c r="F220" s="138" t="s">
        <v>5547</v>
      </c>
      <c r="G220" s="138" t="s">
        <v>6207</v>
      </c>
      <c r="H220" s="68" t="s">
        <v>5548</v>
      </c>
      <c r="I220" s="142" t="str">
        <f>Cálculos!J14</f>
        <v/>
      </c>
      <c r="J220" s="142"/>
      <c r="K220" s="142"/>
      <c r="L220" s="142"/>
      <c r="M220" s="142"/>
    </row>
    <row r="221" spans="1:23" s="166" customFormat="1" x14ac:dyDescent="0.35">
      <c r="A221" s="62"/>
      <c r="B221" s="165"/>
      <c r="D221" s="138" t="s">
        <v>34</v>
      </c>
      <c r="E221" s="167">
        <f>IFERROR(VLOOKUP($H$218,Cálculos!$H:$AW,22,0),0%)</f>
        <v>0</v>
      </c>
      <c r="F221" s="167">
        <f>Cálculos!AE15</f>
        <v>5.4100000000000002E-2</v>
      </c>
      <c r="G221" s="167">
        <f>Cálculos!AD15</f>
        <v>5.2600000000000001E-2</v>
      </c>
      <c r="H221" s="68" t="s">
        <v>157</v>
      </c>
      <c r="I221" s="191">
        <f>IF(SUM(E221:E236)&gt;100%,100%,SUM(E221:E236))</f>
        <v>0</v>
      </c>
      <c r="J221" s="168"/>
      <c r="K221" s="168"/>
      <c r="L221" s="168"/>
      <c r="M221" s="168"/>
      <c r="N221" s="25"/>
      <c r="O221" s="25"/>
      <c r="P221" s="25"/>
      <c r="Q221" s="25"/>
      <c r="R221" s="25"/>
      <c r="S221" s="169"/>
      <c r="T221" s="170"/>
    </row>
    <row r="222" spans="1:23" ht="20.399999999999999" customHeight="1" x14ac:dyDescent="0.35">
      <c r="D222" s="138" t="s">
        <v>43</v>
      </c>
      <c r="E222" s="140">
        <f>IFERROR(VLOOKUP($H$218,Cálculos!$H:$AW,23,0),0%)</f>
        <v>0</v>
      </c>
      <c r="F222" s="140">
        <f>Cálculos!AE16</f>
        <v>5.4100000000000002E-2</v>
      </c>
      <c r="G222" s="140">
        <f>Cálculos!AD16</f>
        <v>5.2600000000000001E-2</v>
      </c>
      <c r="H222" s="68" t="s">
        <v>158</v>
      </c>
      <c r="I222" s="142"/>
      <c r="J222" s="142"/>
      <c r="K222" s="142" t="str">
        <f>IF(F5=" ", "Sem unidade Selecionada",IF(I221=0%,"Inexistente",IF(AND(I221&gt;30%,I221&lt;50%),"Inicial",IF(I221&lt;30%,"Básico",IF(AND(I221&gt;50%,I221&lt;75%),"Intermediário",IF(AND(I221&gt;75%,I221&lt;85%,M217=100%),"Prata",IF(AND(I221&gt;85%,I221&lt;95%,M217=100%),"Ouro",IF(AND(I221&gt;95%,M217=100%),"Diamante","Elevado"))))))))</f>
        <v>Inexistente</v>
      </c>
      <c r="L222" s="142"/>
      <c r="M222" s="142"/>
    </row>
    <row r="223" spans="1:23" x14ac:dyDescent="0.35">
      <c r="D223" s="138" t="s">
        <v>52</v>
      </c>
      <c r="E223" s="140">
        <f>IFERROR(VLOOKUP($H$218,Cálculos!$H:$AW,24,0),0%)</f>
        <v>0</v>
      </c>
      <c r="F223" s="140">
        <f>Cálculos!AE17</f>
        <v>0.1081</v>
      </c>
      <c r="G223" s="140">
        <f>Cálculos!AD17</f>
        <v>0.1053</v>
      </c>
      <c r="H223" s="68"/>
      <c r="I223" s="142"/>
      <c r="J223" s="142"/>
      <c r="K223" s="142"/>
      <c r="L223" s="142"/>
      <c r="M223" s="142"/>
    </row>
    <row r="224" spans="1:23" x14ac:dyDescent="0.35">
      <c r="D224" s="138" t="s">
        <v>56</v>
      </c>
      <c r="E224" s="140">
        <f>IFERROR(VLOOKUP($H$218,Cálculos!$H:$AW,25,0),0%)</f>
        <v>0</v>
      </c>
      <c r="F224" s="140">
        <f>Cálculos!AE18</f>
        <v>0.1081</v>
      </c>
      <c r="G224" s="140">
        <f>Cálculos!AD18</f>
        <v>0.1053</v>
      </c>
      <c r="H224" s="68"/>
      <c r="I224" s="142"/>
      <c r="J224" s="142"/>
      <c r="K224" s="142"/>
      <c r="L224" s="142"/>
      <c r="M224" s="142"/>
    </row>
    <row r="225" spans="1:9" x14ac:dyDescent="0.35">
      <c r="A225" s="63"/>
      <c r="B225" s="29"/>
      <c r="D225" s="138" t="s">
        <v>58</v>
      </c>
      <c r="E225" s="140">
        <f>IFERROR(VLOOKUP($H$218,Cálculos!$H:$AW,26,0),0%)</f>
        <v>0</v>
      </c>
      <c r="F225" s="140">
        <f>Cálculos!AE19</f>
        <v>2.7E-2</v>
      </c>
      <c r="G225" s="140">
        <f>Cálculos!AD19</f>
        <v>2.63E-2</v>
      </c>
      <c r="H225" s="24"/>
      <c r="I225" s="143"/>
    </row>
    <row r="226" spans="1:9" x14ac:dyDescent="0.35">
      <c r="D226" s="138" t="s">
        <v>60</v>
      </c>
      <c r="E226" s="140">
        <f>IFERROR(VLOOKUP($H$218,Cálculos!$H:$AW,27,0),0%)</f>
        <v>0</v>
      </c>
      <c r="F226" s="140">
        <f>Cálculos!AE20</f>
        <v>8.1100000000000005E-2</v>
      </c>
      <c r="G226" s="140">
        <f>Cálculos!AD20</f>
        <v>7.8899999999999998E-2</v>
      </c>
    </row>
    <row r="227" spans="1:9" x14ac:dyDescent="0.35">
      <c r="D227" s="138" t="s">
        <v>62</v>
      </c>
      <c r="E227" s="140">
        <f>IFERROR(VLOOKUP($H$218,Cálculos!$H:$AW,28,0),0%)</f>
        <v>0</v>
      </c>
      <c r="F227" s="140">
        <f>Cálculos!AE21</f>
        <v>2.7E-2</v>
      </c>
      <c r="G227" s="140">
        <f>Cálculos!AD21</f>
        <v>2.63E-2</v>
      </c>
    </row>
    <row r="228" spans="1:9" x14ac:dyDescent="0.35">
      <c r="D228" s="138" t="s">
        <v>65</v>
      </c>
      <c r="E228" s="140">
        <f>IFERROR(VLOOKUP($H$218,Cálculos!$H:$AW,29,0),0%)</f>
        <v>0</v>
      </c>
      <c r="F228" s="140">
        <f>Cálculos!AE22</f>
        <v>8.1100000000000005E-2</v>
      </c>
      <c r="G228" s="140">
        <f>Cálculos!AD22</f>
        <v>7.8899999999999998E-2</v>
      </c>
    </row>
    <row r="229" spans="1:9" x14ac:dyDescent="0.35">
      <c r="D229" s="138" t="s">
        <v>70</v>
      </c>
      <c r="E229" s="140">
        <f>IFERROR(VLOOKUP($H$218,Cálculos!$H:$AW,30,0),0%)</f>
        <v>0</v>
      </c>
      <c r="F229" s="140">
        <f>Cálculos!AE23</f>
        <v>8.1100000000000005E-2</v>
      </c>
      <c r="G229" s="140">
        <f>Cálculos!AD23</f>
        <v>7.8899999999999998E-2</v>
      </c>
    </row>
    <row r="230" spans="1:9" x14ac:dyDescent="0.35">
      <c r="D230" s="138" t="s">
        <v>74</v>
      </c>
      <c r="E230" s="140">
        <f>IFERROR(VLOOKUP($H$218,Cálculos!$H:$AW,31,0),0%)</f>
        <v>0</v>
      </c>
      <c r="F230" s="140">
        <f>Cálculos!AE24</f>
        <v>5.4100000000000002E-2</v>
      </c>
      <c r="G230" s="140">
        <f>Cálculos!AD24</f>
        <v>5.2600000000000001E-2</v>
      </c>
    </row>
    <row r="231" spans="1:9" x14ac:dyDescent="0.35">
      <c r="D231" s="138" t="s">
        <v>76</v>
      </c>
      <c r="E231" s="140">
        <f>IFERROR(VLOOKUP($H$218,Cálculos!$H:$AW,32,0),0%)</f>
        <v>0</v>
      </c>
      <c r="F231" s="140">
        <f>Cálculos!AE25</f>
        <v>0.1081</v>
      </c>
      <c r="G231" s="140">
        <f>Cálculos!AD25</f>
        <v>0.1053</v>
      </c>
    </row>
    <row r="232" spans="1:9" x14ac:dyDescent="0.35">
      <c r="D232" s="138" t="s">
        <v>82</v>
      </c>
      <c r="E232" s="140">
        <f>IFERROR(VLOOKUP($H$218,Cálculos!$H:$AW,33,0),0%)</f>
        <v>0</v>
      </c>
      <c r="F232" s="140">
        <f>Cálculos!AE26</f>
        <v>5.4100000000000002E-2</v>
      </c>
      <c r="G232" s="140">
        <f>Cálculos!AD26</f>
        <v>5.2600000000000001E-2</v>
      </c>
    </row>
    <row r="233" spans="1:9" x14ac:dyDescent="0.35">
      <c r="D233" s="138" t="s">
        <v>86</v>
      </c>
      <c r="E233" s="140">
        <f>IFERROR(VLOOKUP($H$218,Cálculos!$H:$AW,34,0),0%)</f>
        <v>0</v>
      </c>
      <c r="F233" s="140">
        <f>Cálculos!AE27</f>
        <v>2.7E-2</v>
      </c>
      <c r="G233" s="140">
        <f>Cálculos!AD27</f>
        <v>2.63E-2</v>
      </c>
      <c r="H233" s="25"/>
    </row>
    <row r="234" spans="1:9" x14ac:dyDescent="0.35">
      <c r="D234" s="138" t="s">
        <v>92</v>
      </c>
      <c r="E234" s="140">
        <f>IFERROR(VLOOKUP($H$218,Cálculos!$H:$AW,35,0),0%)</f>
        <v>0</v>
      </c>
      <c r="F234" s="140">
        <f>Cálculos!AE28</f>
        <v>2.7E-2</v>
      </c>
      <c r="G234" s="140">
        <f>Cálculos!AD28</f>
        <v>2.63E-2</v>
      </c>
      <c r="H234" s="25"/>
    </row>
    <row r="235" spans="1:9" x14ac:dyDescent="0.35">
      <c r="D235" s="138" t="s">
        <v>94</v>
      </c>
      <c r="E235" s="140">
        <f>IFERROR(VLOOKUP($H$218,Cálculos!$H:$AW,36,0),0%)</f>
        <v>0</v>
      </c>
      <c r="F235" s="140">
        <f>Cálculos!AE29</f>
        <v>2.7E-2</v>
      </c>
      <c r="G235" s="140">
        <f>Cálculos!AD29</f>
        <v>2.63E-2</v>
      </c>
      <c r="H235" s="25"/>
    </row>
    <row r="236" spans="1:9" x14ac:dyDescent="0.35">
      <c r="D236" s="138" t="s">
        <v>5545</v>
      </c>
      <c r="E236" s="140">
        <f>IFERROR(VLOOKUP($H$218,Cálculos!$H:$BA,46,0),0%)</f>
        <v>0</v>
      </c>
      <c r="F236" s="140">
        <f>Cálculos!AE30</f>
        <v>8.1100000000000005E-2</v>
      </c>
      <c r="G236" s="140">
        <f>Cálculos!AD30</f>
        <v>0.1053</v>
      </c>
      <c r="H236" s="25"/>
    </row>
    <row r="237" spans="1:9" x14ac:dyDescent="0.35">
      <c r="D237" s="139"/>
      <c r="E237" s="188"/>
      <c r="F237" s="111"/>
      <c r="H237" s="25"/>
    </row>
  </sheetData>
  <sheetProtection selectLockedCells="1"/>
  <autoFilter ref="A11:W215" xr:uid="{00000000-0009-0000-0000-000000000000}"/>
  <mergeCells count="17">
    <mergeCell ref="C1:W1"/>
    <mergeCell ref="F6:M6"/>
    <mergeCell ref="C3:E3"/>
    <mergeCell ref="C4:E4"/>
    <mergeCell ref="C5:E5"/>
    <mergeCell ref="C6:E6"/>
    <mergeCell ref="F4:M4"/>
    <mergeCell ref="F2:W2"/>
    <mergeCell ref="C10:W10"/>
    <mergeCell ref="F3:M3"/>
    <mergeCell ref="F5:M5"/>
    <mergeCell ref="F7:M7"/>
    <mergeCell ref="F8:M8"/>
    <mergeCell ref="F9:M9"/>
    <mergeCell ref="C7:E7"/>
    <mergeCell ref="C8:E8"/>
    <mergeCell ref="C9:E9"/>
  </mergeCells>
  <phoneticPr fontId="53" type="noConversion"/>
  <conditionalFormatting sqref="I14:M17 I20:M28 I31:M31 I34:M36 I39:M41 I44:M50 I53:M54 I57:M63 I66:M69 I72:M75 I78:M82 I85:M93 I96:M100 I103:M105 I108:M113 I118:M119 I122:M126 I129:M132 I135:M137 I140:M145 I148:M148 I151:M153 I158:M168 I174:M179 I185:M196 I202:M205 I211:M213">
    <cfRule type="cellIs" dxfId="19" priority="1" operator="equal">
      <formula>"Não se aplica"</formula>
    </cfRule>
    <cfRule type="cellIs" dxfId="18" priority="2" operator="notEqual">
      <formula>"Não se aplica"</formula>
    </cfRule>
  </conditionalFormatting>
  <dataValidations count="1">
    <dataValidation type="list" allowBlank="1" showInputMessage="1" showErrorMessage="1" sqref="I14:M215" xr:uid="{00000000-0002-0000-0000-000000000000}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R25 N25:P25 N67:R67 R123 O212:R213 N212 R80:R81 N80:P80" 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Listas!$B$2:$B$4</xm:f>
          </x14:formula1>
          <xm:sqref>Q6:R6 O7 N6 U7</xm:sqref>
        </x14:dataValidation>
        <x14:dataValidation type="list" allowBlank="1" showInputMessage="1" showErrorMessage="1" xr:uid="{9F5C95F1-1B43-42E3-BD36-F12908578F1F}">
          <x14:formula1>
            <xm:f>Unidades!$A$2:$A$456</xm:f>
          </x14:formula1>
          <xm:sqref>F3:M3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DE44-2FE5-466B-B403-18E2D4CFEA6A}">
  <sheetPr>
    <tabColor theme="8" tint="-0.249977111117893"/>
  </sheetPr>
  <dimension ref="A1:W158"/>
  <sheetViews>
    <sheetView topLeftCell="B1" zoomScale="70" zoomScaleNormal="70" workbookViewId="0">
      <pane ySplit="11" topLeftCell="A12" activePane="bottomLeft" state="frozen"/>
      <selection activeCell="C1" sqref="C1"/>
      <selection pane="bottomLeft" activeCell="V6" sqref="V6"/>
    </sheetView>
  </sheetViews>
  <sheetFormatPr defaultColWidth="9.08984375" defaultRowHeight="14.5" x14ac:dyDescent="0.35"/>
  <cols>
    <col min="1" max="1" width="13.81640625" style="62" hidden="1" customWidth="1"/>
    <col min="2" max="2" width="19.90625" style="30" customWidth="1"/>
    <col min="3" max="3" width="9.08984375" style="111" customWidth="1"/>
    <col min="4" max="4" width="43.26953125" style="111" customWidth="1"/>
    <col min="5" max="5" width="18.6328125" style="190" bestFit="1" customWidth="1"/>
    <col min="6" max="6" width="15.36328125" style="141" bestFit="1" customWidth="1"/>
    <col min="7" max="7" width="31.36328125" style="111" hidden="1" customWidth="1"/>
    <col min="8" max="8" width="45.453125" style="26" customWidth="1"/>
    <col min="9" max="9" width="16.08984375" style="111" customWidth="1"/>
    <col min="10" max="10" width="19.08984375" style="111" bestFit="1" customWidth="1"/>
    <col min="11" max="11" width="15" style="111" bestFit="1" customWidth="1"/>
    <col min="12" max="12" width="20.54296875" style="111" bestFit="1" customWidth="1"/>
    <col min="13" max="13" width="26.453125" style="111" bestFit="1" customWidth="1"/>
    <col min="14" max="14" width="33.26953125" style="25" hidden="1" customWidth="1"/>
    <col min="15" max="15" width="32.7265625" style="25" hidden="1" customWidth="1"/>
    <col min="16" max="16" width="32.81640625" style="25" hidden="1" customWidth="1"/>
    <col min="17" max="17" width="25.6328125" style="25" hidden="1" customWidth="1"/>
    <col min="18" max="18" width="26.7265625" style="25" hidden="1" customWidth="1"/>
    <col min="19" max="19" width="15.90625" style="25" hidden="1" customWidth="1"/>
    <col min="20" max="20" width="14.453125" style="145" customWidth="1"/>
    <col min="21" max="21" width="20.90625" style="111" customWidth="1"/>
    <col min="22" max="22" width="39.26953125" style="111" customWidth="1"/>
    <col min="23" max="23" width="27.6328125" style="111" customWidth="1"/>
    <col min="24" max="24" width="9.08984375" style="111" customWidth="1"/>
    <col min="25" max="16384" width="9.08984375" style="111"/>
  </cols>
  <sheetData>
    <row r="1" spans="1:23" ht="104.25" customHeight="1" x14ac:dyDescent="0.35">
      <c r="A1" s="62" t="s">
        <v>0</v>
      </c>
      <c r="C1" s="317" t="s">
        <v>1</v>
      </c>
      <c r="D1" s="318"/>
      <c r="E1" s="319"/>
      <c r="F1" s="320"/>
      <c r="G1" s="318"/>
      <c r="H1" s="321"/>
      <c r="I1" s="322"/>
      <c r="J1" s="323"/>
      <c r="K1" s="323"/>
      <c r="L1" s="323"/>
      <c r="M1" s="318"/>
      <c r="N1" s="324"/>
      <c r="O1" s="325"/>
      <c r="P1" s="325"/>
      <c r="Q1" s="325"/>
      <c r="R1" s="325"/>
      <c r="S1" s="326"/>
      <c r="T1" s="322"/>
      <c r="U1" s="327"/>
      <c r="V1" s="327"/>
      <c r="W1" s="328"/>
    </row>
    <row r="2" spans="1:23" ht="18.5" x14ac:dyDescent="0.35">
      <c r="C2" s="107" t="s">
        <v>2</v>
      </c>
      <c r="D2" s="108"/>
      <c r="E2" s="171"/>
      <c r="F2" s="316"/>
      <c r="G2" s="314"/>
      <c r="H2" s="315"/>
      <c r="I2" s="316"/>
      <c r="J2" s="313"/>
      <c r="K2" s="313"/>
      <c r="L2" s="313"/>
      <c r="M2" s="314"/>
      <c r="N2" s="315"/>
      <c r="O2" s="315"/>
      <c r="P2" s="315"/>
      <c r="Q2" s="315"/>
      <c r="R2" s="315"/>
      <c r="S2" s="315"/>
      <c r="T2" s="316"/>
      <c r="U2" s="313"/>
      <c r="V2" s="313"/>
      <c r="W2" s="314"/>
    </row>
    <row r="3" spans="1:23" x14ac:dyDescent="0.35">
      <c r="C3" s="307" t="s">
        <v>3</v>
      </c>
      <c r="D3" s="329"/>
      <c r="E3" s="291"/>
      <c r="F3" s="276" t="s">
        <v>6393</v>
      </c>
      <c r="G3" s="277"/>
      <c r="H3" s="278"/>
      <c r="I3" s="276"/>
      <c r="J3" s="279"/>
      <c r="K3" s="279"/>
      <c r="L3" s="279"/>
      <c r="M3" s="277"/>
      <c r="N3" s="45"/>
      <c r="P3" s="45"/>
      <c r="Q3" s="45"/>
      <c r="R3" s="45"/>
      <c r="T3" s="263"/>
      <c r="U3" s="262"/>
      <c r="V3" s="262"/>
      <c r="W3" s="264"/>
    </row>
    <row r="4" spans="1:23" x14ac:dyDescent="0.35">
      <c r="C4" s="289" t="s">
        <v>4</v>
      </c>
      <c r="D4" s="290"/>
      <c r="E4" s="291"/>
      <c r="F4" s="310"/>
      <c r="G4" s="311"/>
      <c r="H4" s="287"/>
      <c r="I4" s="310"/>
      <c r="J4" s="312"/>
      <c r="K4" s="312"/>
      <c r="L4" s="312"/>
      <c r="M4" s="311"/>
      <c r="N4" s="46"/>
      <c r="Q4" s="46"/>
      <c r="R4" s="46"/>
      <c r="T4" s="263"/>
      <c r="U4" s="262"/>
      <c r="V4" s="262"/>
      <c r="W4" s="264"/>
    </row>
    <row r="5" spans="1:23" x14ac:dyDescent="0.35">
      <c r="C5" s="289" t="s">
        <v>5</v>
      </c>
      <c r="D5" s="290"/>
      <c r="E5" s="291"/>
      <c r="F5" s="280">
        <f>VLOOKUP(F3,'Unidade- Estatal indp'!A$1:D$1048561,4,0)</f>
        <v>0</v>
      </c>
      <c r="G5" s="281"/>
      <c r="H5" s="282"/>
      <c r="I5" s="283"/>
      <c r="J5" s="284"/>
      <c r="K5" s="284"/>
      <c r="L5" s="284"/>
      <c r="M5" s="281"/>
      <c r="O5" s="47" t="s">
        <v>5548</v>
      </c>
      <c r="P5" s="49" t="str">
        <f>Cálculos!J14</f>
        <v/>
      </c>
      <c r="T5" s="263"/>
      <c r="U5" s="112" t="s">
        <v>5548</v>
      </c>
      <c r="V5" s="113">
        <f>IF(OR(I14="Não",I14=""),0,Cálculos!J14)</f>
        <v>0</v>
      </c>
      <c r="W5" s="264"/>
    </row>
    <row r="6" spans="1:23" ht="22.5" customHeight="1" x14ac:dyDescent="0.35">
      <c r="C6" s="289" t="s">
        <v>6</v>
      </c>
      <c r="D6" s="290"/>
      <c r="E6" s="291"/>
      <c r="F6" s="280">
        <f>VLOOKUP(F3,'Unidade- Estatal indp'!A:E,5,0)</f>
        <v>0</v>
      </c>
      <c r="G6" s="281"/>
      <c r="H6" s="282"/>
      <c r="I6" s="283"/>
      <c r="J6" s="284"/>
      <c r="K6" s="284"/>
      <c r="L6" s="284"/>
      <c r="M6" s="281"/>
      <c r="O6" s="47" t="s">
        <v>157</v>
      </c>
      <c r="P6" s="50" t="e">
        <f>IF(SUM(E140:E155)&gt;100%,100%,SUM(E140:E155))</f>
        <v>#N/A</v>
      </c>
      <c r="T6" s="263"/>
      <c r="U6" s="112" t="s">
        <v>157</v>
      </c>
      <c r="V6" s="114">
        <f>IFERROR(IF(OR(I14="Não",I14=""),0,IF(SUM(E140:E155)&gt;100%,100%,SUM(E140:E155))),"")</f>
        <v>0</v>
      </c>
      <c r="W6" s="264"/>
    </row>
    <row r="7" spans="1:23" ht="29" x14ac:dyDescent="0.35">
      <c r="C7" s="289" t="s">
        <v>7</v>
      </c>
      <c r="D7" s="290"/>
      <c r="E7" s="291"/>
      <c r="F7" s="283" t="s">
        <v>8</v>
      </c>
      <c r="G7" s="281"/>
      <c r="H7" s="282"/>
      <c r="I7" s="283"/>
      <c r="J7" s="284"/>
      <c r="K7" s="284"/>
      <c r="L7" s="284"/>
      <c r="M7" s="281"/>
      <c r="O7" s="48" t="s">
        <v>158</v>
      </c>
      <c r="P7" s="51" t="e">
        <f>IF(F3="SELECIONE A UNIDADE", "Sem unidade Selecionada",IF(I140=0%,"Inexistente",IF(AND(I140&gt;30%,I140&lt;50%),"Inicial",IF(I140&lt;30%,"Básico",IF(AND(I140&gt;50%,I140&lt;75%),"Intermediário",IF(AND(I140&gt;75%,I140&lt;85%,M136=100%),"Prata",IF(AND(I140&gt;85%,I140&lt;95%,M136=100%),"Ouro",IF(AND(I140&gt;95%,M136=100%),"Diamante","Elevado"))))))))</f>
        <v>#N/A</v>
      </c>
      <c r="T7" s="263"/>
      <c r="U7" s="115" t="s">
        <v>158</v>
      </c>
      <c r="V7" s="116" t="str">
        <f>IF(F3="SELECIONE A UNIDADE", "Sem unidade Selecionada",IF(OR(I14="Não",I14=""),"Inexistente",IF(AND(I221&gt;30%,I221&lt;50%),"Básico",IF(I221&lt;30%,"Inicial",IF(AND(I221&gt;50%,I221&lt;75%),"Intermediário",IF(AND(I221&gt;75%,I221&lt;85%,M217=100%),"Prata",IF(AND(I221&gt;85%,I221&lt;95%,M217=100%),"Ouro",IF(AND(I221&gt;95%,M217=100%),"Diamante","Elevado"))))))))</f>
        <v>Inexistente</v>
      </c>
      <c r="W7" s="264"/>
    </row>
    <row r="8" spans="1:23" x14ac:dyDescent="0.35">
      <c r="C8" s="289" t="s">
        <v>9</v>
      </c>
      <c r="D8" s="290"/>
      <c r="E8" s="291"/>
      <c r="F8" s="280">
        <f>VLOOKUP(F3,'Unidade- Estatal indp'!A$1:D$1048561,3,0)</f>
        <v>0</v>
      </c>
      <c r="G8" s="281"/>
      <c r="H8" s="282"/>
      <c r="I8" s="283"/>
      <c r="J8" s="284"/>
      <c r="K8" s="284"/>
      <c r="L8" s="284"/>
      <c r="M8" s="281"/>
      <c r="T8" s="263"/>
      <c r="U8" s="262"/>
      <c r="V8" s="262"/>
      <c r="W8" s="264"/>
    </row>
    <row r="9" spans="1:23" ht="15" thickBot="1" x14ac:dyDescent="0.4">
      <c r="C9" s="292" t="s">
        <v>5550</v>
      </c>
      <c r="D9" s="293"/>
      <c r="E9" s="291"/>
      <c r="F9" s="285"/>
      <c r="G9" s="286"/>
      <c r="H9" s="287"/>
      <c r="I9" s="285"/>
      <c r="J9" s="288"/>
      <c r="K9" s="288"/>
      <c r="L9" s="288"/>
      <c r="M9" s="286"/>
      <c r="N9" s="46"/>
      <c r="O9" s="46"/>
      <c r="P9" s="46"/>
      <c r="Q9" s="46"/>
      <c r="R9" s="46"/>
      <c r="T9" s="265"/>
      <c r="U9" s="266"/>
      <c r="V9" s="266"/>
      <c r="W9" s="267"/>
    </row>
    <row r="10" spans="1:23" x14ac:dyDescent="0.35">
      <c r="C10" s="273"/>
      <c r="D10" s="273"/>
      <c r="E10" s="274"/>
      <c r="F10" s="273"/>
      <c r="G10" s="273"/>
      <c r="H10" s="274"/>
      <c r="I10" s="273"/>
      <c r="J10" s="273"/>
      <c r="K10" s="273"/>
      <c r="L10" s="273"/>
      <c r="M10" s="273"/>
      <c r="N10" s="275"/>
      <c r="O10" s="275"/>
      <c r="P10" s="275"/>
      <c r="Q10" s="275"/>
      <c r="R10" s="275"/>
      <c r="S10" s="275"/>
      <c r="T10" s="273"/>
      <c r="U10" s="273"/>
      <c r="V10" s="273"/>
      <c r="W10" s="273"/>
    </row>
    <row r="11" spans="1:23" s="117" customFormat="1" ht="51" customHeight="1" x14ac:dyDescent="0.4">
      <c r="A11" s="61" t="s">
        <v>10</v>
      </c>
      <c r="B11" s="61" t="s">
        <v>6208</v>
      </c>
      <c r="C11" s="109" t="s">
        <v>11</v>
      </c>
      <c r="D11" s="109" t="s">
        <v>12</v>
      </c>
      <c r="E11" s="172" t="s">
        <v>13</v>
      </c>
      <c r="F11" s="109" t="s">
        <v>14</v>
      </c>
      <c r="G11" s="109" t="s">
        <v>15</v>
      </c>
      <c r="H11" s="38" t="s">
        <v>16</v>
      </c>
      <c r="I11" s="110" t="s">
        <v>17</v>
      </c>
      <c r="J11" s="110" t="s">
        <v>18</v>
      </c>
      <c r="K11" s="110" t="s">
        <v>19</v>
      </c>
      <c r="L11" s="110" t="s">
        <v>20</v>
      </c>
      <c r="M11" s="110" t="s">
        <v>21</v>
      </c>
      <c r="N11" s="1" t="s">
        <v>22</v>
      </c>
      <c r="O11" s="1" t="s">
        <v>23</v>
      </c>
      <c r="P11" s="1" t="s">
        <v>24</v>
      </c>
      <c r="Q11" s="1" t="s">
        <v>25</v>
      </c>
      <c r="R11" s="1" t="s">
        <v>26</v>
      </c>
      <c r="S11" s="38" t="s">
        <v>27</v>
      </c>
      <c r="T11" s="110" t="s">
        <v>6387</v>
      </c>
      <c r="U11" s="109" t="s">
        <v>28</v>
      </c>
      <c r="V11" s="109" t="s">
        <v>29</v>
      </c>
      <c r="W11" s="109" t="s">
        <v>30</v>
      </c>
    </row>
    <row r="12" spans="1:23" s="25" customFormat="1" ht="44.5" customHeight="1" x14ac:dyDescent="0.35">
      <c r="A12" s="104" t="s">
        <v>31</v>
      </c>
      <c r="B12" s="105"/>
      <c r="C12" s="105"/>
      <c r="D12" s="105" t="s">
        <v>32</v>
      </c>
      <c r="E12" s="173"/>
      <c r="F12" s="105"/>
      <c r="G12" s="105"/>
      <c r="H12" s="105"/>
      <c r="I12" s="104"/>
      <c r="J12" s="105"/>
      <c r="K12" s="105"/>
      <c r="L12" s="105"/>
      <c r="M12" s="104"/>
      <c r="N12" s="105"/>
      <c r="O12" s="105"/>
      <c r="P12" s="105"/>
      <c r="Q12" s="104"/>
      <c r="R12" s="105"/>
      <c r="S12" s="105"/>
      <c r="T12" s="151"/>
      <c r="U12" s="105"/>
      <c r="V12" s="105"/>
      <c r="W12" s="105"/>
    </row>
    <row r="13" spans="1:23" s="25" customFormat="1" ht="26" x14ac:dyDescent="0.35">
      <c r="A13" s="102" t="s">
        <v>31</v>
      </c>
      <c r="B13" s="106" t="s">
        <v>34</v>
      </c>
      <c r="C13" s="106" t="s">
        <v>33</v>
      </c>
      <c r="D13" s="106" t="s">
        <v>34</v>
      </c>
      <c r="E13" s="174"/>
      <c r="F13" s="106"/>
      <c r="G13" s="106"/>
      <c r="H13" s="106"/>
      <c r="I13" s="102"/>
      <c r="J13" s="106"/>
      <c r="K13" s="106"/>
      <c r="L13" s="106"/>
      <c r="M13" s="102"/>
      <c r="N13" s="106"/>
      <c r="O13" s="106"/>
      <c r="P13" s="106"/>
      <c r="Q13" s="102"/>
      <c r="R13" s="106"/>
      <c r="S13" s="106"/>
      <c r="T13" s="152"/>
      <c r="U13" s="106"/>
      <c r="V13" s="106"/>
      <c r="W13" s="106"/>
    </row>
    <row r="14" spans="1:23" ht="38.25" customHeight="1" x14ac:dyDescent="0.35">
      <c r="A14" s="87" t="s">
        <v>31</v>
      </c>
      <c r="B14" s="232" t="s">
        <v>34</v>
      </c>
      <c r="C14" s="231" t="s">
        <v>35</v>
      </c>
      <c r="D14" s="231" t="str">
        <f>VLOOKUP(C14,'Todos os entes (exceto estatal)'!C:W,2,0)</f>
        <v>Possui sítio oficial próprio na internet?</v>
      </c>
      <c r="E14" s="175">
        <f>VLOOKUP(C14,'Todos os entes (exceto estatal)'!C:W,3,0)</f>
        <v>2</v>
      </c>
      <c r="F14" s="118" t="str">
        <f>VLOOKUP(C14,'Todos os entes (exceto estatal)'!C:W,4,0)</f>
        <v>Essencial</v>
      </c>
      <c r="G14" s="118" t="str">
        <f>VLOOKUP(C14,'Todos os entes (exceto estatal)'!C:W,5,0)</f>
        <v>Art. 48, §1º, II, da LC nº 101/00 e arts. 3º, III, 6º, I, e 8º, §2º, da Lei nº 12.527/2011 – LAI.</v>
      </c>
      <c r="H14" s="88">
        <f>IF(F14="Essencial",E14*2,IF(F14="Obrigatória",E14*1.5,IF(F14="Recomendada",E14*1,0)))</f>
        <v>4</v>
      </c>
      <c r="I14" s="332"/>
      <c r="J14" s="122" t="s">
        <v>38</v>
      </c>
      <c r="K14" s="122" t="s">
        <v>38</v>
      </c>
      <c r="L14" s="122" t="s">
        <v>38</v>
      </c>
      <c r="M14" s="122" t="s">
        <v>38</v>
      </c>
      <c r="N14" s="88">
        <f>IF(I14="Sim",H14,0)</f>
        <v>0</v>
      </c>
      <c r="O14" s="88" t="str">
        <f t="shared" ref="O14:R28" si="0">IF(J14="Não se aplica","N/D")</f>
        <v>N/D</v>
      </c>
      <c r="P14" s="88" t="str">
        <f t="shared" si="0"/>
        <v>N/D</v>
      </c>
      <c r="Q14" s="216" t="str">
        <f t="shared" si="0"/>
        <v>N/D</v>
      </c>
      <c r="R14" s="88" t="str">
        <f t="shared" si="0"/>
        <v>N/D</v>
      </c>
      <c r="S14" s="154">
        <f>SUM(N14:R14)</f>
        <v>0</v>
      </c>
      <c r="T14" s="162"/>
      <c r="U14" s="193"/>
      <c r="V14" s="193"/>
      <c r="W14" s="193"/>
    </row>
    <row r="15" spans="1:23" ht="38.25" customHeight="1" x14ac:dyDescent="0.35">
      <c r="A15" s="34" t="s">
        <v>31</v>
      </c>
      <c r="B15" s="234" t="s">
        <v>34</v>
      </c>
      <c r="C15" s="233" t="s">
        <v>6022</v>
      </c>
      <c r="D15" s="231" t="str">
        <f>VLOOKUP(C15,'Todos os entes (exceto estatal)'!C:W,2,0)</f>
        <v>Possui portal da transparência próprio ou compartilhado na internet?</v>
      </c>
      <c r="E15" s="175">
        <f>VLOOKUP(C15,'Todos os entes (exceto estatal)'!C:W,3,0)</f>
        <v>2</v>
      </c>
      <c r="F15" s="118" t="str">
        <f>VLOOKUP(C15,'Todos os entes (exceto estatal)'!C:W,4,0)</f>
        <v>Essencial</v>
      </c>
      <c r="G15" s="118" t="str">
        <f>VLOOKUP(C15,'Todos os entes (exceto estatal)'!C:W,5,0)</f>
        <v>Art. 48, §1º, II, da LC nº 101/00 e arts. 3º, III, 6º, I, e 8º, §2º, da Lei nº 12.527/2011 – LAI.</v>
      </c>
      <c r="H15" s="36">
        <f>IF(F15="Essencial",E15*2,IF(F15="Obrigatória",E15*1.5,IF(F15="Recomendada",E15*1,0)))</f>
        <v>4</v>
      </c>
      <c r="I15" s="124"/>
      <c r="J15" s="124" t="s">
        <v>38</v>
      </c>
      <c r="K15" s="124" t="s">
        <v>38</v>
      </c>
      <c r="L15" s="124" t="s">
        <v>38</v>
      </c>
      <c r="M15" s="124" t="s">
        <v>38</v>
      </c>
      <c r="N15" s="36">
        <f>IF(I15="Sim",H15,0)</f>
        <v>0</v>
      </c>
      <c r="O15" s="36" t="str">
        <f t="shared" si="0"/>
        <v>N/D</v>
      </c>
      <c r="P15" s="36" t="str">
        <f t="shared" si="0"/>
        <v>N/D</v>
      </c>
      <c r="Q15" s="217" t="str">
        <f t="shared" si="0"/>
        <v>N/D</v>
      </c>
      <c r="R15" s="36" t="str">
        <f t="shared" si="0"/>
        <v>N/D</v>
      </c>
      <c r="S15" s="155">
        <f>SUM(N15:R15)</f>
        <v>0</v>
      </c>
      <c r="T15" s="162"/>
      <c r="U15" s="193"/>
      <c r="V15" s="193"/>
      <c r="W15" s="193"/>
    </row>
    <row r="16" spans="1:23" ht="26" x14ac:dyDescent="0.35">
      <c r="A16" s="34" t="s">
        <v>31</v>
      </c>
      <c r="B16" s="234" t="s">
        <v>34</v>
      </c>
      <c r="C16" s="233" t="s">
        <v>6024</v>
      </c>
      <c r="D16" s="231" t="str">
        <f>VLOOKUP(C16,'Todos os entes (exceto estatal)'!C:W,2,0)</f>
        <v>O acesso ao portal transparência está visível na capa do site?</v>
      </c>
      <c r="E16" s="175">
        <f>VLOOKUP(C16,'Todos os entes (exceto estatal)'!C:W,3,0)</f>
        <v>2</v>
      </c>
      <c r="F16" s="118" t="str">
        <f>VLOOKUP(C16,'Todos os entes (exceto estatal)'!C:W,4,0)</f>
        <v>Obrigatória</v>
      </c>
      <c r="G16" s="118" t="str">
        <f>VLOOKUP(C16,'Todos os entes (exceto estatal)'!C:W,5,0)</f>
        <v>Art. 8º, caput, da Lei nº 12.527/2011 – LAI.</v>
      </c>
      <c r="H16" s="36">
        <f>IF(F16="Essencial",E16*2,IF(F16="Obrigatória",E16*1.5,IF(F16="Recomendada",E16*1,0)))</f>
        <v>3</v>
      </c>
      <c r="I16" s="124"/>
      <c r="J16" s="124" t="s">
        <v>38</v>
      </c>
      <c r="K16" s="124" t="s">
        <v>38</v>
      </c>
      <c r="L16" s="124" t="s">
        <v>38</v>
      </c>
      <c r="M16" s="124" t="s">
        <v>38</v>
      </c>
      <c r="N16" s="36">
        <f>IF(I16="Sim",H16,0)</f>
        <v>0</v>
      </c>
      <c r="O16" s="36" t="str">
        <f t="shared" si="0"/>
        <v>N/D</v>
      </c>
      <c r="P16" s="36" t="str">
        <f t="shared" si="0"/>
        <v>N/D</v>
      </c>
      <c r="Q16" s="217" t="str">
        <f t="shared" si="0"/>
        <v>N/D</v>
      </c>
      <c r="R16" s="36" t="str">
        <f t="shared" si="0"/>
        <v>N/D</v>
      </c>
      <c r="S16" s="155">
        <f>SUM(N16:R16)</f>
        <v>0</v>
      </c>
      <c r="T16" s="162"/>
      <c r="U16" s="193"/>
      <c r="V16" s="193"/>
      <c r="W16" s="193"/>
    </row>
    <row r="17" spans="1:23" ht="39" x14ac:dyDescent="0.35">
      <c r="A17" s="80" t="s">
        <v>31</v>
      </c>
      <c r="B17" s="236" t="s">
        <v>34</v>
      </c>
      <c r="C17" s="235" t="s">
        <v>6026</v>
      </c>
      <c r="D17" s="231" t="str">
        <f>VLOOKUP(C17,'Todos os entes (exceto estatal)'!C:W,2,0)</f>
        <v>O site e o portal de transparência contêm ferramenta de pesquisa de conteúdo que permita o acesso à informação?</v>
      </c>
      <c r="E17" s="175">
        <f>VLOOKUP(C17,'Todos os entes (exceto estatal)'!C:W,3,0)</f>
        <v>2</v>
      </c>
      <c r="F17" s="118" t="str">
        <f>VLOOKUP(C17,'Todos os entes (exceto estatal)'!C:W,4,0)</f>
        <v>Obrigatória</v>
      </c>
      <c r="G17" s="118" t="str">
        <f>VLOOKUP(C17,'Todos os entes (exceto estatal)'!C:W,5,0)</f>
        <v>Art. 8º, § 3º, I, da Lei nº 12.527/2011 – LAI.</v>
      </c>
      <c r="H17" s="79">
        <f>IF(F17="Essencial",E17*2,IF(F17="Obrigatória",E17*1.5,IF(F17="Recomendada",E17*1,0)))</f>
        <v>3</v>
      </c>
      <c r="I17" s="126"/>
      <c r="J17" s="126" t="s">
        <v>38</v>
      </c>
      <c r="K17" s="126" t="s">
        <v>38</v>
      </c>
      <c r="L17" s="126" t="s">
        <v>38</v>
      </c>
      <c r="M17" s="126" t="s">
        <v>38</v>
      </c>
      <c r="N17" s="79">
        <f>IF(I17="Sim",H17,0)</f>
        <v>0</v>
      </c>
      <c r="O17" s="79" t="str">
        <f t="shared" si="0"/>
        <v>N/D</v>
      </c>
      <c r="P17" s="79" t="str">
        <f t="shared" si="0"/>
        <v>N/D</v>
      </c>
      <c r="Q17" s="218" t="str">
        <f t="shared" si="0"/>
        <v>N/D</v>
      </c>
      <c r="R17" s="79" t="str">
        <f t="shared" si="0"/>
        <v>N/D</v>
      </c>
      <c r="S17" s="156">
        <f>SUM(N17:R17)</f>
        <v>0</v>
      </c>
      <c r="T17" s="162"/>
      <c r="U17" s="193"/>
      <c r="V17" s="193"/>
      <c r="W17" s="193"/>
    </row>
    <row r="18" spans="1:23" s="25" customFormat="1" ht="21.9" customHeight="1" x14ac:dyDescent="0.35">
      <c r="A18" s="82" t="s">
        <v>31</v>
      </c>
      <c r="B18" s="237"/>
      <c r="C18" s="237"/>
      <c r="D18" s="237" t="s">
        <v>41</v>
      </c>
      <c r="E18" s="178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146">
        <f>SUM(S14:S17)/SUM(H14:H17)</f>
        <v>0</v>
      </c>
      <c r="U18" s="81"/>
      <c r="V18" s="81"/>
      <c r="W18" s="81"/>
    </row>
    <row r="19" spans="1:23" s="25" customFormat="1" x14ac:dyDescent="0.35">
      <c r="A19" s="89" t="s">
        <v>31</v>
      </c>
      <c r="B19" s="238"/>
      <c r="C19" s="238" t="s">
        <v>42</v>
      </c>
      <c r="D19" s="238" t="s">
        <v>43</v>
      </c>
      <c r="E19" s="179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147"/>
      <c r="U19" s="90"/>
      <c r="V19" s="90"/>
      <c r="W19" s="90"/>
    </row>
    <row r="20" spans="1:23" ht="26" x14ac:dyDescent="0.35">
      <c r="A20" s="87" t="s">
        <v>31</v>
      </c>
      <c r="B20" s="232" t="s">
        <v>43</v>
      </c>
      <c r="C20" s="231" t="s">
        <v>44</v>
      </c>
      <c r="D20" s="231" t="str">
        <f>VLOOKUP(C20,'Todos os entes (exceto estatal)'!C:W,2,0)</f>
        <v xml:space="preserve"> Divulga a sua estrutura organizacional e a norma que a institui/altera?</v>
      </c>
      <c r="E20" s="175">
        <f>VLOOKUP(C20,'Todos os entes (exceto estatal)'!C:W,3,0)</f>
        <v>2</v>
      </c>
      <c r="F20" s="118" t="str">
        <f>VLOOKUP(C20,'Todos os entes (exceto estatal)'!C:W,4,0)</f>
        <v>Obrigatória</v>
      </c>
      <c r="G20" s="118" t="str">
        <f>VLOOKUP(C20,'Todos os entes (exceto estatal)'!C:W,5,0)</f>
        <v>Art. 8º, § 3º, I, da Lei nº 12.527/2011 – LAI.</v>
      </c>
      <c r="H20" s="88">
        <f t="shared" ref="H20:H28" si="1">IF(F20="Essencial",E20*2,IF(F20="Obrigatória",E20*1.5,IF(F20="Recomendada",E20*1,0)))</f>
        <v>3</v>
      </c>
      <c r="I20" s="122"/>
      <c r="J20" s="122" t="s">
        <v>38</v>
      </c>
      <c r="K20" s="122" t="s">
        <v>38</v>
      </c>
      <c r="L20" s="122" t="s">
        <v>38</v>
      </c>
      <c r="M20" s="122" t="s">
        <v>38</v>
      </c>
      <c r="N20" s="88">
        <f>IF(I20="Sim",H20,0)</f>
        <v>0</v>
      </c>
      <c r="O20" s="88" t="str">
        <f t="shared" si="0"/>
        <v>N/D</v>
      </c>
      <c r="P20" s="88" t="str">
        <f t="shared" si="0"/>
        <v>N/D</v>
      </c>
      <c r="Q20" s="216" t="str">
        <f t="shared" si="0"/>
        <v>N/D</v>
      </c>
      <c r="R20" s="88" t="str">
        <f t="shared" si="0"/>
        <v>N/D</v>
      </c>
      <c r="S20" s="154">
        <f t="shared" ref="S20:S28" si="2">SUM(N20:R20)</f>
        <v>0</v>
      </c>
      <c r="T20" s="162"/>
      <c r="U20" s="193"/>
      <c r="V20" s="193"/>
      <c r="W20" s="193"/>
    </row>
    <row r="21" spans="1:23" ht="38.25" customHeight="1" x14ac:dyDescent="0.35">
      <c r="A21" s="34" t="s">
        <v>31</v>
      </c>
      <c r="B21" s="234" t="s">
        <v>43</v>
      </c>
      <c r="C21" s="233" t="s">
        <v>45</v>
      </c>
      <c r="D21" s="231" t="str">
        <f>VLOOKUP(C21,'Todos os entes (exceto estatal)'!C:W,2,0)</f>
        <v>Divulga competências e/ou atribuições?</v>
      </c>
      <c r="E21" s="175">
        <f>VLOOKUP(C21,'Todos os entes (exceto estatal)'!C:W,3,0)</f>
        <v>2</v>
      </c>
      <c r="F21" s="118" t="str">
        <f>VLOOKUP(C21,'Todos os entes (exceto estatal)'!C:W,4,0)</f>
        <v>Obrigatória</v>
      </c>
      <c r="G21" s="118" t="str">
        <f>VLOOKUP(C21,'Todos os entes (exceto estatal)'!C:W,5,0)</f>
        <v>Art. 8º, § 1º, I, da Lei nº 12.527/2011 - LAI e art. 6º, VI, b, da Lei 13.460/2017.</v>
      </c>
      <c r="H21" s="36">
        <f t="shared" si="1"/>
        <v>3</v>
      </c>
      <c r="I21" s="124"/>
      <c r="J21" s="124" t="s">
        <v>38</v>
      </c>
      <c r="K21" s="124" t="s">
        <v>38</v>
      </c>
      <c r="L21" s="124" t="s">
        <v>38</v>
      </c>
      <c r="M21" s="124" t="s">
        <v>38</v>
      </c>
      <c r="N21" s="36">
        <f>IF(I21="Sim",H21,0)</f>
        <v>0</v>
      </c>
      <c r="O21" s="36" t="str">
        <f t="shared" si="0"/>
        <v>N/D</v>
      </c>
      <c r="P21" s="36" t="str">
        <f t="shared" si="0"/>
        <v>N/D</v>
      </c>
      <c r="Q21" s="217" t="str">
        <f t="shared" si="0"/>
        <v>N/D</v>
      </c>
      <c r="R21" s="36" t="str">
        <f t="shared" si="0"/>
        <v>N/D</v>
      </c>
      <c r="S21" s="155">
        <f t="shared" si="2"/>
        <v>0</v>
      </c>
      <c r="T21" s="162"/>
      <c r="U21" s="193"/>
      <c r="V21" s="193"/>
      <c r="W21" s="193"/>
    </row>
    <row r="22" spans="1:23" ht="38.25" customHeight="1" x14ac:dyDescent="0.35">
      <c r="A22" s="34" t="s">
        <v>31</v>
      </c>
      <c r="B22" s="234" t="s">
        <v>43</v>
      </c>
      <c r="C22" s="233" t="s">
        <v>46</v>
      </c>
      <c r="D22" s="231" t="str">
        <f>VLOOKUP(C22,'Todos os entes (exceto estatal)'!C:W,2,0)</f>
        <v>Identifica o nome dos atuais responsáveis pela gestão do Poder/Órgão?</v>
      </c>
      <c r="E22" s="175">
        <f>VLOOKUP(C22,'Todos os entes (exceto estatal)'!C:W,3,0)</f>
        <v>2</v>
      </c>
      <c r="F22" s="118" t="str">
        <f>VLOOKUP(C22,'Todos os entes (exceto estatal)'!C:W,4,0)</f>
        <v>Obrigatória</v>
      </c>
      <c r="G22" s="118" t="str">
        <f>VLOOKUP(C22,'Todos os entes (exceto estatal)'!C:W,5,0)</f>
        <v>Art. 8º, § 3º, I, da Lei nº 12.527/2011 – LAI.</v>
      </c>
      <c r="H22" s="36">
        <f t="shared" si="1"/>
        <v>3</v>
      </c>
      <c r="I22" s="124"/>
      <c r="J22" s="124" t="s">
        <v>38</v>
      </c>
      <c r="K22" s="124" t="s">
        <v>38</v>
      </c>
      <c r="L22" s="124" t="s">
        <v>38</v>
      </c>
      <c r="M22" s="124" t="s">
        <v>38</v>
      </c>
      <c r="N22" s="36">
        <f>IF(I22="Sim",H22,0)</f>
        <v>0</v>
      </c>
      <c r="O22" s="36" t="str">
        <f t="shared" si="0"/>
        <v>N/D</v>
      </c>
      <c r="P22" s="36" t="str">
        <f t="shared" si="0"/>
        <v>N/D</v>
      </c>
      <c r="Q22" s="217" t="str">
        <f t="shared" si="0"/>
        <v>N/D</v>
      </c>
      <c r="R22" s="36" t="str">
        <f t="shared" si="0"/>
        <v>N/D</v>
      </c>
      <c r="S22" s="155">
        <f t="shared" si="2"/>
        <v>0</v>
      </c>
      <c r="T22" s="162"/>
      <c r="U22" s="193"/>
      <c r="V22" s="193"/>
      <c r="W22" s="193"/>
    </row>
    <row r="23" spans="1:23" ht="38.25" customHeight="1" x14ac:dyDescent="0.35">
      <c r="A23" s="34" t="s">
        <v>31</v>
      </c>
      <c r="B23" s="234" t="s">
        <v>43</v>
      </c>
      <c r="C23" s="233" t="s">
        <v>47</v>
      </c>
      <c r="D23" s="231" t="str">
        <f>VLOOKUP(C23,'Todos os entes (exceto estatal)'!C:W,2,0)</f>
        <v>Divulga os endereços e telefones atuais do Poder ou órgão e e-mails institucionais?</v>
      </c>
      <c r="E23" s="175">
        <f>VLOOKUP(C23,'Todos os entes (exceto estatal)'!C:W,3,0)</f>
        <v>2</v>
      </c>
      <c r="F23" s="118" t="str">
        <f>VLOOKUP(C23,'Todos os entes (exceto estatal)'!C:W,4,0)</f>
        <v>Obrigatória</v>
      </c>
      <c r="G23" s="118" t="str">
        <f>VLOOKUP(C23,'Todos os entes (exceto estatal)'!C:W,5,0)</f>
        <v>Art. 8º, § 1º, I, da Lei nº 12.527/2011 - LAI e art. 6º, VI, b, da Lei 13.460/2017.</v>
      </c>
      <c r="H23" s="36">
        <f t="shared" si="1"/>
        <v>3</v>
      </c>
      <c r="I23" s="124"/>
      <c r="J23" s="124" t="s">
        <v>38</v>
      </c>
      <c r="K23" s="124" t="s">
        <v>38</v>
      </c>
      <c r="L23" s="124" t="s">
        <v>38</v>
      </c>
      <c r="M23" s="124" t="s">
        <v>38</v>
      </c>
      <c r="N23" s="36">
        <f>IF(I23="Sim",H23,0)</f>
        <v>0</v>
      </c>
      <c r="O23" s="36" t="str">
        <f t="shared" si="0"/>
        <v>N/D</v>
      </c>
      <c r="P23" s="36" t="str">
        <f t="shared" si="0"/>
        <v>N/D</v>
      </c>
      <c r="Q23" s="217" t="str">
        <f t="shared" si="0"/>
        <v>N/D</v>
      </c>
      <c r="R23" s="36" t="str">
        <f t="shared" si="0"/>
        <v>N/D</v>
      </c>
      <c r="S23" s="155">
        <f t="shared" si="2"/>
        <v>0</v>
      </c>
      <c r="T23" s="162"/>
      <c r="U23" s="193"/>
      <c r="V23" s="193"/>
      <c r="W23" s="193"/>
    </row>
    <row r="24" spans="1:23" ht="38.25" customHeight="1" x14ac:dyDescent="0.35">
      <c r="A24" s="34" t="s">
        <v>31</v>
      </c>
      <c r="B24" s="234" t="s">
        <v>43</v>
      </c>
      <c r="C24" s="233" t="s">
        <v>6341</v>
      </c>
      <c r="D24" s="231" t="str">
        <f>VLOOKUP(C24,'Todos os entes (exceto estatal)'!C:W,2,0)</f>
        <v>Divulga o horário de atendimento?</v>
      </c>
      <c r="E24" s="175">
        <f>VLOOKUP(C24,'Todos os entes (exceto estatal)'!C:W,3,0)</f>
        <v>2</v>
      </c>
      <c r="F24" s="118" t="str">
        <f>VLOOKUP(C24,'Todos os entes (exceto estatal)'!C:W,4,0)</f>
        <v>Obrigatória</v>
      </c>
      <c r="G24" s="118" t="str">
        <f>VLOOKUP(C24,'Todos os entes (exceto estatal)'!C:W,5,0)</f>
        <v>Art. 8º, § 1º, I, da Lei nº 12.527/2011 - LAI e art. 6º, VI, b, da Lei 13.460/2017.</v>
      </c>
      <c r="H24" s="36">
        <f t="shared" si="1"/>
        <v>3</v>
      </c>
      <c r="I24" s="124"/>
      <c r="J24" s="124" t="s">
        <v>38</v>
      </c>
      <c r="K24" s="124" t="s">
        <v>38</v>
      </c>
      <c r="L24" s="124" t="s">
        <v>38</v>
      </c>
      <c r="M24" s="124" t="s">
        <v>38</v>
      </c>
      <c r="N24" s="36">
        <f>IF(I24="Sim",H24,0)</f>
        <v>0</v>
      </c>
      <c r="O24" s="36" t="str">
        <f t="shared" si="0"/>
        <v>N/D</v>
      </c>
      <c r="P24" s="36" t="str">
        <f t="shared" si="0"/>
        <v>N/D</v>
      </c>
      <c r="Q24" s="217" t="str">
        <f t="shared" si="0"/>
        <v>N/D</v>
      </c>
      <c r="R24" s="36" t="str">
        <f t="shared" si="0"/>
        <v>N/D</v>
      </c>
      <c r="S24" s="155">
        <f t="shared" si="2"/>
        <v>0</v>
      </c>
      <c r="T24" s="162"/>
      <c r="U24" s="193"/>
      <c r="V24" s="193"/>
      <c r="W24" s="193"/>
    </row>
    <row r="25" spans="1:23" ht="39" x14ac:dyDescent="0.35">
      <c r="A25" s="34" t="s">
        <v>31</v>
      </c>
      <c r="B25" s="234" t="s">
        <v>43</v>
      </c>
      <c r="C25" s="233" t="s">
        <v>6342</v>
      </c>
      <c r="D25" s="231" t="str">
        <f>VLOOKUP(C25,'Todos os entes (exceto estatal)'!C:W,2,0)</f>
        <v xml:space="preserve">Divulga os atos normativos próprios? </v>
      </c>
      <c r="E25" s="175">
        <f>VLOOKUP(C25,'Todos os entes (exceto estatal)'!C:W,3,0)</f>
        <v>2</v>
      </c>
      <c r="F25" s="118" t="str">
        <f>VLOOKUP(C25,'Todos os entes (exceto estatal)'!C:W,4,0)</f>
        <v>Obrigatória</v>
      </c>
      <c r="G25" s="118" t="str">
        <f>VLOOKUP(C25,'Todos os entes (exceto estatal)'!C:W,5,0)</f>
        <v>Art. 37 da CF (princípio da publicidade) e arts. 3º, II; 6°, inciso I; 7º, incisos II, V e VI e 8º da Lei nº 12.527/2011 – LAI.</v>
      </c>
      <c r="H25" s="36">
        <f t="shared" si="1"/>
        <v>3</v>
      </c>
      <c r="I25" s="124"/>
      <c r="J25" s="124"/>
      <c r="K25" s="124"/>
      <c r="L25" s="124" t="s">
        <v>38</v>
      </c>
      <c r="M25" s="124"/>
      <c r="N25" s="36">
        <f>IF(I25="Sim",H25*0.325,0)</f>
        <v>0</v>
      </c>
      <c r="O25" s="36">
        <f>IF(J25="Sim",H25*0.325,0)</f>
        <v>0</v>
      </c>
      <c r="P25" s="36">
        <f>IF(K25="Sim",H25*0.225,0)</f>
        <v>0</v>
      </c>
      <c r="Q25" s="217" t="str">
        <f t="shared" si="0"/>
        <v>N/D</v>
      </c>
      <c r="R25" s="36">
        <f>IF(M25="Sim",H25*0.125,0)</f>
        <v>0</v>
      </c>
      <c r="S25" s="155">
        <f t="shared" si="2"/>
        <v>0</v>
      </c>
      <c r="T25" s="162"/>
      <c r="U25" s="193"/>
      <c r="V25" s="193"/>
      <c r="W25" s="193"/>
    </row>
    <row r="26" spans="1:23" ht="39" x14ac:dyDescent="0.35">
      <c r="A26" s="34" t="s">
        <v>31</v>
      </c>
      <c r="B26" s="234" t="s">
        <v>43</v>
      </c>
      <c r="C26" s="233" t="s">
        <v>6343</v>
      </c>
      <c r="D26" s="231" t="str">
        <f>VLOOKUP(C26,'Todos os entes (exceto estatal)'!C:W,2,0)</f>
        <v>Divulga as perguntas e respostas mais frequentes relacionadas às atividades desenvolvidas pelo Poder/Órgão?</v>
      </c>
      <c r="E26" s="175">
        <f>VLOOKUP(C26,'Todos os entes (exceto estatal)'!C:W,3,0)</f>
        <v>2</v>
      </c>
      <c r="F26" s="118" t="str">
        <f>VLOOKUP(C26,'Todos os entes (exceto estatal)'!C:W,4,0)</f>
        <v>Obrigatória</v>
      </c>
      <c r="G26" s="118" t="str">
        <f>VLOOKUP(C26,'Todos os entes (exceto estatal)'!C:W,5,0)</f>
        <v>Art. 8º, § 1º, I, da Lei nº 12.527/2011 – LAI.</v>
      </c>
      <c r="H26" s="36">
        <f t="shared" si="1"/>
        <v>3</v>
      </c>
      <c r="I26" s="124"/>
      <c r="J26" s="124" t="s">
        <v>38</v>
      </c>
      <c r="K26" s="124" t="s">
        <v>38</v>
      </c>
      <c r="L26" s="124" t="s">
        <v>38</v>
      </c>
      <c r="M26" s="124" t="s">
        <v>38</v>
      </c>
      <c r="N26" s="36">
        <f>IF(I26="Sim",H26,0)</f>
        <v>0</v>
      </c>
      <c r="O26" s="36" t="str">
        <f t="shared" ref="O26:P28" si="3">IF(J26="Não se aplica","N/D")</f>
        <v>N/D</v>
      </c>
      <c r="P26" s="36" t="str">
        <f t="shared" si="3"/>
        <v>N/D</v>
      </c>
      <c r="Q26" s="217" t="str">
        <f t="shared" si="0"/>
        <v>N/D</v>
      </c>
      <c r="R26" s="36" t="str">
        <f t="shared" ref="R26:R28" si="4">IF(M26="Não se aplica","N/D")</f>
        <v>N/D</v>
      </c>
      <c r="S26" s="155">
        <f t="shared" si="2"/>
        <v>0</v>
      </c>
      <c r="T26" s="162"/>
      <c r="U26" s="193"/>
      <c r="V26" s="193"/>
      <c r="W26" s="193"/>
    </row>
    <row r="27" spans="1:23" ht="26" x14ac:dyDescent="0.35">
      <c r="A27" s="34" t="s">
        <v>31</v>
      </c>
      <c r="B27" s="234" t="s">
        <v>43</v>
      </c>
      <c r="C27" s="233" t="s">
        <v>6344</v>
      </c>
      <c r="D27" s="231" t="str">
        <f>VLOOKUP(C27,'Todos os entes (exceto estatal)'!C:W,2,0)</f>
        <v>Participa em redes sociais e apresenta, no seu sítio institucional, link de acesso ao seu perfil?</v>
      </c>
      <c r="E27" s="175">
        <f>VLOOKUP(C27,'Todos os entes (exceto estatal)'!C:W,3,0)</f>
        <v>2</v>
      </c>
      <c r="F27" s="118" t="str">
        <f>VLOOKUP(C27,'Todos os entes (exceto estatal)'!C:W,4,0)</f>
        <v>Recomendada</v>
      </c>
      <c r="G27" s="118" t="str">
        <f>VLOOKUP(C27,'Todos os entes (exceto estatal)'!C:W,5,0)</f>
        <v>Arts. 3º, III, 6º, I, e 8º, §2º, da Lei nº 12.527/2011 – LAI.</v>
      </c>
      <c r="H27" s="36">
        <f t="shared" si="1"/>
        <v>2</v>
      </c>
      <c r="I27" s="124"/>
      <c r="J27" s="124" t="s">
        <v>38</v>
      </c>
      <c r="K27" s="124" t="s">
        <v>38</v>
      </c>
      <c r="L27" s="124" t="s">
        <v>38</v>
      </c>
      <c r="M27" s="124" t="s">
        <v>38</v>
      </c>
      <c r="N27" s="36">
        <f>IF(I27="Sim",H27,0)</f>
        <v>0</v>
      </c>
      <c r="O27" s="36" t="str">
        <f t="shared" si="3"/>
        <v>N/D</v>
      </c>
      <c r="P27" s="36" t="str">
        <f t="shared" si="3"/>
        <v>N/D</v>
      </c>
      <c r="Q27" s="217" t="str">
        <f t="shared" si="0"/>
        <v>N/D</v>
      </c>
      <c r="R27" s="36" t="str">
        <f t="shared" si="4"/>
        <v>N/D</v>
      </c>
      <c r="S27" s="155">
        <f t="shared" si="2"/>
        <v>0</v>
      </c>
      <c r="T27" s="162"/>
      <c r="U27" s="193"/>
      <c r="V27" s="193"/>
      <c r="W27" s="193"/>
    </row>
    <row r="28" spans="1:23" ht="26" x14ac:dyDescent="0.35">
      <c r="A28" s="80" t="s">
        <v>31</v>
      </c>
      <c r="B28" s="236" t="s">
        <v>43</v>
      </c>
      <c r="C28" s="233" t="s">
        <v>6345</v>
      </c>
      <c r="D28" s="231" t="str">
        <f>VLOOKUP(C28,'Todos os entes (exceto estatal)'!C:W,2,0)</f>
        <v>Inclui botão do Radar da Transparência Pública no site institucional ou portal transparência?</v>
      </c>
      <c r="E28" s="175">
        <f>VLOOKUP(C28,'Todos os entes (exceto estatal)'!C:W,3,0)</f>
        <v>2</v>
      </c>
      <c r="F28" s="118" t="str">
        <f>VLOOKUP(C28,'Todos os entes (exceto estatal)'!C:W,4,0)</f>
        <v>Recomendada</v>
      </c>
      <c r="G28" s="118" t="str">
        <f>VLOOKUP(C28,'Todos os entes (exceto estatal)'!C:W,5,0)</f>
        <v>Art. 37 da CF (princípio da publicidade) e art. 3º da Lei nº 12.527/2011 – LAI.</v>
      </c>
      <c r="H28" s="79">
        <f t="shared" si="1"/>
        <v>2</v>
      </c>
      <c r="I28" s="126"/>
      <c r="J28" s="126" t="s">
        <v>38</v>
      </c>
      <c r="K28" s="126" t="s">
        <v>38</v>
      </c>
      <c r="L28" s="126" t="s">
        <v>38</v>
      </c>
      <c r="M28" s="126" t="s">
        <v>38</v>
      </c>
      <c r="N28" s="79">
        <f>IF(I28="Sim",H28,0)</f>
        <v>0</v>
      </c>
      <c r="O28" s="79" t="str">
        <f t="shared" si="3"/>
        <v>N/D</v>
      </c>
      <c r="P28" s="79" t="str">
        <f t="shared" si="3"/>
        <v>N/D</v>
      </c>
      <c r="Q28" s="218" t="str">
        <f t="shared" si="0"/>
        <v>N/D</v>
      </c>
      <c r="R28" s="79" t="str">
        <f t="shared" si="4"/>
        <v>N/D</v>
      </c>
      <c r="S28" s="156">
        <f t="shared" si="2"/>
        <v>0</v>
      </c>
      <c r="T28" s="162"/>
      <c r="U28" s="193"/>
      <c r="V28" s="193"/>
      <c r="W28" s="193"/>
    </row>
    <row r="29" spans="1:23" s="25" customFormat="1" ht="23.4" customHeight="1" x14ac:dyDescent="0.35">
      <c r="A29" s="82" t="s">
        <v>31</v>
      </c>
      <c r="B29" s="237"/>
      <c r="C29" s="237"/>
      <c r="D29" s="237" t="s">
        <v>41</v>
      </c>
      <c r="E29" s="178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146">
        <f>SUM(S20:S28)/SUM(H20:H28)</f>
        <v>0</v>
      </c>
      <c r="U29" s="81"/>
      <c r="V29" s="81"/>
      <c r="W29" s="81"/>
    </row>
    <row r="30" spans="1:23" s="25" customFormat="1" x14ac:dyDescent="0.35">
      <c r="A30" s="89" t="s">
        <v>31</v>
      </c>
      <c r="B30" s="238"/>
      <c r="C30" s="238" t="s">
        <v>51</v>
      </c>
      <c r="D30" s="238" t="s">
        <v>52</v>
      </c>
      <c r="E30" s="179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147"/>
      <c r="U30" s="90"/>
      <c r="V30" s="90"/>
      <c r="W30" s="90"/>
    </row>
    <row r="31" spans="1:23" s="25" customFormat="1" ht="24.9" customHeight="1" x14ac:dyDescent="0.35">
      <c r="A31" s="82" t="s">
        <v>31</v>
      </c>
      <c r="B31" s="237"/>
      <c r="C31" s="237"/>
      <c r="D31" s="237" t="s">
        <v>41</v>
      </c>
      <c r="E31" s="178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146" t="e">
        <f>#REF!/#REF!</f>
        <v>#REF!</v>
      </c>
      <c r="U31" s="81"/>
      <c r="V31" s="81"/>
      <c r="W31" s="81"/>
    </row>
    <row r="32" spans="1:23" s="25" customFormat="1" x14ac:dyDescent="0.35">
      <c r="A32" s="89" t="s">
        <v>31</v>
      </c>
      <c r="B32" s="238"/>
      <c r="C32" s="238" t="s">
        <v>55</v>
      </c>
      <c r="D32" s="238" t="s">
        <v>56</v>
      </c>
      <c r="E32" s="179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147"/>
      <c r="U32" s="90"/>
      <c r="V32" s="90"/>
      <c r="W32" s="90"/>
    </row>
    <row r="33" spans="1:23" s="25" customFormat="1" ht="20.149999999999999" customHeight="1" x14ac:dyDescent="0.35">
      <c r="A33" s="82" t="s">
        <v>31</v>
      </c>
      <c r="B33" s="237"/>
      <c r="C33" s="237"/>
      <c r="D33" s="237" t="s">
        <v>41</v>
      </c>
      <c r="E33" s="178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146" t="e">
        <f>SUM(#REF!)/SUM(#REF!)</f>
        <v>#REF!</v>
      </c>
      <c r="U33" s="195"/>
      <c r="V33" s="195"/>
      <c r="W33" s="195"/>
    </row>
    <row r="34" spans="1:23" s="25" customFormat="1" x14ac:dyDescent="0.35">
      <c r="A34" s="89" t="s">
        <v>31</v>
      </c>
      <c r="B34" s="238"/>
      <c r="C34" s="238" t="s">
        <v>57</v>
      </c>
      <c r="D34" s="238" t="s">
        <v>58</v>
      </c>
      <c r="E34" s="179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147"/>
      <c r="U34" s="195"/>
      <c r="V34" s="195"/>
      <c r="W34" s="195"/>
    </row>
    <row r="35" spans="1:23" ht="91" x14ac:dyDescent="0.35">
      <c r="A35" s="87" t="s">
        <v>31</v>
      </c>
      <c r="B35" s="232" t="s">
        <v>58</v>
      </c>
      <c r="C35" s="231" t="s">
        <v>6046</v>
      </c>
      <c r="D35" s="231" t="str">
        <f>VLOOKUP(C35,'Todos os entes (exceto estatal)'!C:W,2,0)</f>
        <v xml:space="preserve"> Divulga as transferências recebidas a partir da celebração de convênios/acordos com indicação, no mínimo, do número/ano do convênio/termo ou ajuste, do valor total previsto dos recursos envolvidos, do valor recebido, do objeto, da vigência, da origem (órgão repassador/concedente) e o inteiro teor do instrumento de convênio/transferência?</v>
      </c>
      <c r="E35" s="175">
        <f>VLOOKUP(C35,'Todos os entes (exceto estatal)'!C:W,3,0)</f>
        <v>1</v>
      </c>
      <c r="F35" s="118" t="str">
        <f>VLOOKUP(C35,'Todos os entes (exceto estatal)'!C:W,4,0)</f>
        <v>Obrigatória</v>
      </c>
      <c r="G35" s="118" t="str">
        <f>VLOOKUP(C35,'Todos os entes (exceto estatal)'!C:W,5,0)</f>
        <v>Art. 8º, § 1º, inciso II, da Lei nº 12.527/2011 – LAI.</v>
      </c>
      <c r="H35" s="88">
        <f>IF(F35="Essencial",E35*2,IF(F35="Obrigatória",E35*1.5,IF(F35="Recomendada",E35*1,0)))</f>
        <v>1.5</v>
      </c>
      <c r="I35" s="122"/>
      <c r="J35" s="122"/>
      <c r="K35" s="122"/>
      <c r="L35" s="122"/>
      <c r="M35" s="122"/>
      <c r="N35" s="88">
        <f>IF(I35="Sim",H35*0.3,0)</f>
        <v>0</v>
      </c>
      <c r="O35" s="88">
        <f>IF(J35="Sim",H35*0.3,0)</f>
        <v>0</v>
      </c>
      <c r="P35" s="88">
        <f>IF(K35="Sim",H35*0.2,0)</f>
        <v>0</v>
      </c>
      <c r="Q35" s="216">
        <f>IF(L35="Sim",H35*0.1,0)</f>
        <v>0</v>
      </c>
      <c r="R35" s="88">
        <f>IF(M35="Sim",H35*0.1,0)</f>
        <v>0</v>
      </c>
      <c r="S35" s="154">
        <f>SUM(N35:R35)</f>
        <v>0</v>
      </c>
      <c r="T35" s="162"/>
      <c r="U35" s="193"/>
      <c r="V35" s="193"/>
      <c r="W35" s="193"/>
    </row>
    <row r="36" spans="1:23" ht="65.150000000000006" customHeight="1" x14ac:dyDescent="0.35">
      <c r="A36" s="34" t="s">
        <v>31</v>
      </c>
      <c r="B36" s="234" t="s">
        <v>58</v>
      </c>
      <c r="C36" s="233" t="s">
        <v>6047</v>
      </c>
      <c r="D36" s="231" t="str">
        <f>VLOOKUP(C36,'Todos os entes (exceto estatal)'!C:W,2,0)</f>
        <v>Divulga as transferências realizadas a partir da celebração de convênios/acordos/ajustes, com indicação, no mínimo, do número/ano do convênio/termo ou ajuste, do beneficiário, do objeto, da vigência, do valor total previsto para repasse, do valor concedido e inteiro teor do instrumento de convênio/termo ou ajuste?</v>
      </c>
      <c r="E36" s="175">
        <f>VLOOKUP(C36,'Todos os entes (exceto estatal)'!C:W,3,0)</f>
        <v>1</v>
      </c>
      <c r="F36" s="118" t="str">
        <f>VLOOKUP(C36,'Todos os entes (exceto estatal)'!C:W,4,0)</f>
        <v>Obrigatória</v>
      </c>
      <c r="G36" s="118" t="str">
        <f>VLOOKUP(C36,'Todos os entes (exceto estatal)'!C:W,5,0)</f>
        <v>Art. 8º, §1º, inciso II, da Lei nº 12.527/2011 - LAI e art. 8º, inciso I, "f" do Decreto nº 10.540/20. —  e para as Estatais: art.7º, § 3º, inciso III , do Decreto 7.724/2012 e arts. 13 e 22 da Portaria Interministerial CGU/MPOG 140/2006 </v>
      </c>
      <c r="H36" s="36">
        <f>IF(F36="Essencial",E36*2,IF(F36="Obrigatória",E36*1.5,IF(F36="Recomendada",E36*1,0)))</f>
        <v>1.5</v>
      </c>
      <c r="I36" s="124"/>
      <c r="J36" s="124"/>
      <c r="K36" s="124"/>
      <c r="L36" s="124"/>
      <c r="M36" s="124"/>
      <c r="N36" s="36">
        <f>IF(I36="Sim",H36*0.3,0)</f>
        <v>0</v>
      </c>
      <c r="O36" s="36">
        <f>IF(J36="Sim",H36*0.3,0)</f>
        <v>0</v>
      </c>
      <c r="P36" s="36">
        <f>IF(K36="Sim",H36*0.2,0)</f>
        <v>0</v>
      </c>
      <c r="Q36" s="217">
        <f>IF(L36="Sim",H36*0.1,0)</f>
        <v>0</v>
      </c>
      <c r="R36" s="36">
        <f>IF(M36="Sim",H36*0.1,0)</f>
        <v>0</v>
      </c>
      <c r="S36" s="155">
        <f>SUM(N36:R36)</f>
        <v>0</v>
      </c>
      <c r="T36" s="162"/>
      <c r="U36" s="193"/>
      <c r="V36" s="193"/>
      <c r="W36" s="193"/>
    </row>
    <row r="37" spans="1:23" ht="65" x14ac:dyDescent="0.35">
      <c r="A37" s="80" t="s">
        <v>31</v>
      </c>
      <c r="B37" s="236" t="s">
        <v>58</v>
      </c>
      <c r="C37" s="235" t="s">
        <v>6048</v>
      </c>
      <c r="D37" s="231" t="str">
        <f>VLOOKUP(C37,'Todos os entes (exceto estatal)'!C:W,2,0)</f>
        <v>Divulga os acordos firmados que não envolvam transferência de recursos financeiros, identificando as partes, o número/ano do convênio/termo ou ajuste, o objeto, a vigência, as obrigações ajustadas e o inteiro teor do instrumento de convênio/termo ou ajuste?</v>
      </c>
      <c r="E37" s="175">
        <f>VLOOKUP(C37,'Todos os entes (exceto estatal)'!C:W,3,0)</f>
        <v>1</v>
      </c>
      <c r="F37" s="118" t="str">
        <f>VLOOKUP(C37,'Todos os entes (exceto estatal)'!C:W,4,0)</f>
        <v>Obrigatória</v>
      </c>
      <c r="G37" s="118" t="str">
        <f>VLOOKUP(C37,'Todos os entes (exceto estatal)'!C:W,5,0)</f>
        <v>Art. 37, "caput" da CF e Art. 8º, § 1º, V, da Lei nº 12.527/2011 – LAI.</v>
      </c>
      <c r="H37" s="79">
        <f>IF(F37="Essencial",E37*2,IF(F37="Obrigatória",E37*1.5,IF(F37="Recomendada",E37*1,0)))</f>
        <v>1.5</v>
      </c>
      <c r="I37" s="126"/>
      <c r="J37" s="126"/>
      <c r="K37" s="126"/>
      <c r="L37" s="126"/>
      <c r="M37" s="126"/>
      <c r="N37" s="79">
        <f>IF(I37="Sim",H37*0.3,0)</f>
        <v>0</v>
      </c>
      <c r="O37" s="79">
        <f>IF(J37="Sim",H37*0.3,0)</f>
        <v>0</v>
      </c>
      <c r="P37" s="79">
        <f>IF(K37="Sim",H37*0.2,0)</f>
        <v>0</v>
      </c>
      <c r="Q37" s="218">
        <f>IF(L37="Sim",H37*0.1,0)</f>
        <v>0</v>
      </c>
      <c r="R37" s="79">
        <f>IF(M37="Sim",H37*0.1,0)</f>
        <v>0</v>
      </c>
      <c r="S37" s="156">
        <f>SUM(N37:R37)</f>
        <v>0</v>
      </c>
      <c r="T37" s="162"/>
      <c r="U37" s="193"/>
      <c r="V37" s="193"/>
      <c r="W37" s="193"/>
    </row>
    <row r="38" spans="1:23" s="25" customFormat="1" ht="18.899999999999999" customHeight="1" x14ac:dyDescent="0.35">
      <c r="A38" s="82" t="s">
        <v>31</v>
      </c>
      <c r="B38" s="237"/>
      <c r="C38" s="237"/>
      <c r="D38" s="237" t="s">
        <v>41</v>
      </c>
      <c r="E38" s="178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219"/>
      <c r="R38" s="81"/>
      <c r="S38" s="81"/>
      <c r="T38" s="146">
        <f>SUM(S35:S37)/SUM(H35:H37)</f>
        <v>0</v>
      </c>
      <c r="U38" s="81"/>
      <c r="V38" s="81"/>
      <c r="W38" s="81"/>
    </row>
    <row r="39" spans="1:23" s="25" customFormat="1" x14ac:dyDescent="0.35">
      <c r="A39" s="89" t="s">
        <v>31</v>
      </c>
      <c r="B39" s="238"/>
      <c r="C39" s="238" t="s">
        <v>59</v>
      </c>
      <c r="D39" s="238" t="s">
        <v>60</v>
      </c>
      <c r="E39" s="179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220"/>
      <c r="R39" s="90"/>
      <c r="S39" s="90"/>
      <c r="T39" s="147"/>
      <c r="U39" s="90"/>
      <c r="V39" s="90"/>
      <c r="W39" s="90"/>
    </row>
    <row r="40" spans="1:23" ht="65" x14ac:dyDescent="0.35">
      <c r="A40" s="87" t="s">
        <v>31</v>
      </c>
      <c r="B40" s="232" t="s">
        <v>60</v>
      </c>
      <c r="C40" s="231" t="s">
        <v>6052</v>
      </c>
      <c r="D40" s="231" t="s">
        <v>6053</v>
      </c>
      <c r="E40" s="175">
        <f>VLOOKUP(C40,'Todos os entes (exceto estatal)'!C:W,3,0)</f>
        <v>3</v>
      </c>
      <c r="F40" s="118" t="s">
        <v>40</v>
      </c>
      <c r="G40" s="118" t="str">
        <f>VLOOKUP(C40,'Todos os entes (exceto estatal)'!C:W,5,0)</f>
        <v>Arts. 37, "caput" (princípios da publicidade e moralidade) e 39, § 6º, da CF; arts. 3º, incisos I, II, III, IV e V, e 8º da Lei nº 12.527/2011 – LAI.</v>
      </c>
      <c r="H40" s="88">
        <f t="shared" ref="H40:H46" si="5">IF(F40="Essencial",E40*2,IF(F40="Obrigatória",E40*1.5,IF(F40="Recomendada",E40*1,0)))</f>
        <v>4.5</v>
      </c>
      <c r="I40" s="134"/>
      <c r="J40" s="134"/>
      <c r="K40" s="134"/>
      <c r="L40" s="134"/>
      <c r="M40" s="134"/>
      <c r="N40" s="88">
        <f>IF(I40="Sim",H40*0.3,0)</f>
        <v>0</v>
      </c>
      <c r="O40" s="88">
        <f>IF(J40="Sim",H40*0.3,0)</f>
        <v>0</v>
      </c>
      <c r="P40" s="88">
        <f>IF(K40="Sim",H40*0.2,0)</f>
        <v>0</v>
      </c>
      <c r="Q40" s="216">
        <f>IF(L40="Sim",H40*0.1,0)</f>
        <v>0</v>
      </c>
      <c r="R40" s="88">
        <f>IF(M40="Sim",H40*0.1,0)</f>
        <v>0</v>
      </c>
      <c r="S40" s="154">
        <f t="shared" ref="S40:S46" si="6">SUM(N40:R40)</f>
        <v>0</v>
      </c>
      <c r="T40" s="162"/>
      <c r="U40" s="193"/>
      <c r="V40" s="193"/>
      <c r="W40" s="193"/>
    </row>
    <row r="41" spans="1:23" ht="117" x14ac:dyDescent="0.35">
      <c r="A41" s="34" t="s">
        <v>31</v>
      </c>
      <c r="B41" s="234" t="s">
        <v>60</v>
      </c>
      <c r="C41" s="233" t="s">
        <v>6054</v>
      </c>
      <c r="D41" s="231" t="s">
        <v>6410</v>
      </c>
      <c r="E41" s="175">
        <f>VLOOKUP(C41,'Todos os entes (exceto estatal)'!C:W,3,0)</f>
        <v>3</v>
      </c>
      <c r="F41" s="118" t="s">
        <v>40</v>
      </c>
      <c r="G41" s="118" t="str">
        <f>VLOOKUP(C41,'Todos os entes (exceto estatal)'!C:W,5,0)</f>
        <v>Arts. 37, "caput" (princípios da publicidade e moralidade) e 39, § 6º, da CF; arts. 3º, incisos I, II, III, IV e V, e 8º da Lei nº 12.527/2011 – LAI e Recurso Extraordinário com Agravo nº 652777 (STF - Leading Case - Tema 0483), e para as Estatais:  arts. 3º, incisos I, II, III, IV e V, e 8º  da Lei nº 12.527/2011 - LAI; Decreto 7.724/2012.</v>
      </c>
      <c r="H41" s="36">
        <f t="shared" si="5"/>
        <v>4.5</v>
      </c>
      <c r="I41" s="134"/>
      <c r="J41" s="134"/>
      <c r="K41" s="134"/>
      <c r="L41" s="134"/>
      <c r="M41" s="134"/>
      <c r="N41" s="36">
        <f>IF(I41="Sim",H41*0.3,0)</f>
        <v>0</v>
      </c>
      <c r="O41" s="36">
        <f>IF(J41="Sim",H41*0.3,0)</f>
        <v>0</v>
      </c>
      <c r="P41" s="36">
        <f>IF(K41="Sim",H41*0.2,0)</f>
        <v>0</v>
      </c>
      <c r="Q41" s="217">
        <f>IF(L41="Sim",H41*0.1,0)</f>
        <v>0</v>
      </c>
      <c r="R41" s="36">
        <f>IF(M41="Sim",H41*0.1,0)</f>
        <v>0</v>
      </c>
      <c r="S41" s="155">
        <f t="shared" si="6"/>
        <v>0</v>
      </c>
      <c r="T41" s="162"/>
      <c r="U41" s="193"/>
      <c r="V41" s="193"/>
      <c r="W41" s="193"/>
    </row>
    <row r="42" spans="1:23" ht="37" x14ac:dyDescent="0.35">
      <c r="A42" s="34" t="s">
        <v>31</v>
      </c>
      <c r="B42" s="234" t="s">
        <v>60</v>
      </c>
      <c r="C42" s="233" t="s">
        <v>6447</v>
      </c>
      <c r="D42" s="231" t="s">
        <v>6411</v>
      </c>
      <c r="E42" s="175">
        <v>3</v>
      </c>
      <c r="F42" s="118" t="s">
        <v>40</v>
      </c>
      <c r="G42" s="118" t="e">
        <f>VLOOKUP(C42,'Todos os entes (exceto estatal)'!C:W,5,0)</f>
        <v>#N/A</v>
      </c>
      <c r="H42" s="36">
        <f t="shared" si="5"/>
        <v>4.5</v>
      </c>
      <c r="I42" s="134"/>
      <c r="J42" s="134"/>
      <c r="K42" s="268" t="s">
        <v>38</v>
      </c>
      <c r="L42" s="268" t="s">
        <v>38</v>
      </c>
      <c r="M42" s="268" t="s">
        <v>38</v>
      </c>
      <c r="N42" s="36">
        <f>IF(I42="Sim",H42*0.5,0)</f>
        <v>0</v>
      </c>
      <c r="O42" s="36">
        <f>IF(J42="Sim",H42*0.5,0)</f>
        <v>0</v>
      </c>
      <c r="P42" s="36">
        <v>0</v>
      </c>
      <c r="Q42" s="217">
        <v>0</v>
      </c>
      <c r="R42" s="36">
        <v>0</v>
      </c>
      <c r="S42" s="155">
        <f t="shared" si="6"/>
        <v>0</v>
      </c>
      <c r="T42" s="162"/>
      <c r="U42" s="193"/>
      <c r="V42" s="193"/>
      <c r="W42" s="193"/>
    </row>
    <row r="43" spans="1:23" ht="39" x14ac:dyDescent="0.35">
      <c r="A43" s="34" t="s">
        <v>31</v>
      </c>
      <c r="B43" s="234" t="s">
        <v>60</v>
      </c>
      <c r="C43" s="233" t="s">
        <v>6448</v>
      </c>
      <c r="D43" s="231" t="s">
        <v>6412</v>
      </c>
      <c r="E43" s="175">
        <v>3</v>
      </c>
      <c r="F43" s="118" t="s">
        <v>50</v>
      </c>
      <c r="G43" s="118" t="e">
        <f>VLOOKUP(C43,'Todos os entes (exceto estatal)'!C:W,5,0)</f>
        <v>#N/A</v>
      </c>
      <c r="H43" s="36">
        <f t="shared" si="5"/>
        <v>3</v>
      </c>
      <c r="I43" s="134"/>
      <c r="J43" s="134"/>
      <c r="K43" s="134"/>
      <c r="L43" s="134"/>
      <c r="M43" s="134"/>
      <c r="N43" s="36">
        <f>IF(I43="Sim",H43*0.3,0)</f>
        <v>0</v>
      </c>
      <c r="O43" s="36">
        <f>IF(J43="Sim",H43*0.3,0)</f>
        <v>0</v>
      </c>
      <c r="P43" s="36">
        <f>IF(K43="Sim",H43*0.2,0)</f>
        <v>0</v>
      </c>
      <c r="Q43" s="217">
        <f>IF(L43="Sim",H43*0.1,0)</f>
        <v>0</v>
      </c>
      <c r="R43" s="36">
        <f>IF(M43="Sim",H43*0.1,0)</f>
        <v>0</v>
      </c>
      <c r="S43" s="155">
        <f t="shared" si="6"/>
        <v>0</v>
      </c>
      <c r="T43" s="162"/>
      <c r="U43" s="193"/>
      <c r="V43" s="193"/>
      <c r="W43" s="193"/>
    </row>
    <row r="44" spans="1:23" ht="76.5" customHeight="1" x14ac:dyDescent="0.35">
      <c r="A44" s="34" t="s">
        <v>31</v>
      </c>
      <c r="B44" s="234" t="s">
        <v>60</v>
      </c>
      <c r="C44" s="233" t="s">
        <v>6058</v>
      </c>
      <c r="D44" s="231" t="s">
        <v>6057</v>
      </c>
      <c r="E44" s="175">
        <v>3</v>
      </c>
      <c r="F44" s="118" t="s">
        <v>50</v>
      </c>
      <c r="G44" s="118" t="str">
        <f>VLOOKUP(C44,'Todos os entes (exceto estatal)'!C:W,5,0)</f>
        <v>Art. 3º, I-III, combinado com art. 6º, I, combinado com art. 7º, II e VI, combinado com art. 8º, caput e § 1º, IV (por analogia) e § 2º da Lei 12.527/2011 – LAI, e, para Consórcio: Art. 14 da LEI Nº 11.107/2005</v>
      </c>
      <c r="H44" s="36">
        <f t="shared" si="5"/>
        <v>3</v>
      </c>
      <c r="I44" s="134"/>
      <c r="J44" s="134"/>
      <c r="K44" s="134"/>
      <c r="L44" s="134"/>
      <c r="M44" s="134"/>
      <c r="N44" s="36">
        <f>IF(I44="Sim",H44*0.325,0)</f>
        <v>0</v>
      </c>
      <c r="O44" s="36">
        <f>IF(J44="Sim",H44*0.325,0)</f>
        <v>0</v>
      </c>
      <c r="P44" s="36">
        <f>IF(K44="Sim",H44*0.225,0)</f>
        <v>0</v>
      </c>
      <c r="Q44" s="217">
        <f>IF(L44="Sim",H44*0.1,0)</f>
        <v>0</v>
      </c>
      <c r="R44" s="36">
        <f>IF(M44="Sim",H44*0.125,0)</f>
        <v>0</v>
      </c>
      <c r="S44" s="155">
        <f t="shared" si="6"/>
        <v>0</v>
      </c>
      <c r="T44" s="162"/>
      <c r="U44" s="193"/>
      <c r="V44" s="193"/>
      <c r="W44" s="193"/>
    </row>
    <row r="45" spans="1:23" ht="39" x14ac:dyDescent="0.35">
      <c r="A45" s="80" t="s">
        <v>31</v>
      </c>
      <c r="B45" s="236" t="s">
        <v>60</v>
      </c>
      <c r="C45" s="235" t="s">
        <v>6449</v>
      </c>
      <c r="D45" s="231" t="s">
        <v>6413</v>
      </c>
      <c r="E45" s="175">
        <v>3</v>
      </c>
      <c r="F45" s="118" t="s">
        <v>40</v>
      </c>
      <c r="G45" s="118" t="e">
        <f>VLOOKUP(C45,'Todos os entes (exceto estatal)'!C:W,5,0)</f>
        <v>#N/A</v>
      </c>
      <c r="H45" s="79">
        <f t="shared" si="5"/>
        <v>4.5</v>
      </c>
      <c r="I45" s="134"/>
      <c r="J45" s="134"/>
      <c r="K45" s="134"/>
      <c r="L45" s="124" t="s">
        <v>38</v>
      </c>
      <c r="M45" s="134"/>
      <c r="N45" s="36">
        <f>IF(I45="Sim",H45*0.325,0)</f>
        <v>0</v>
      </c>
      <c r="O45" s="36">
        <f>IF(J45="Sim",H45*0.325,0)</f>
        <v>0</v>
      </c>
      <c r="P45" s="36">
        <f>IF(K45="Sim",H45*0.225,0)</f>
        <v>0</v>
      </c>
      <c r="Q45" s="217" t="str">
        <f t="shared" ref="Q45" si="7">IF(L45="Não se aplica","N/D")</f>
        <v>N/D</v>
      </c>
      <c r="R45" s="36">
        <f>IF(M45="Sim",H45*0.125,0)</f>
        <v>0</v>
      </c>
      <c r="S45" s="155">
        <f t="shared" si="6"/>
        <v>0</v>
      </c>
      <c r="T45" s="162"/>
      <c r="U45" s="193"/>
      <c r="V45" s="193"/>
      <c r="W45" s="193"/>
    </row>
    <row r="46" spans="1:23" ht="52" x14ac:dyDescent="0.35">
      <c r="A46" s="258"/>
      <c r="B46" s="236" t="s">
        <v>60</v>
      </c>
      <c r="C46" s="261" t="s">
        <v>6450</v>
      </c>
      <c r="D46" s="231" t="s">
        <v>6060</v>
      </c>
      <c r="E46" s="175">
        <v>3</v>
      </c>
      <c r="F46" s="118" t="s">
        <v>40</v>
      </c>
      <c r="G46" s="118" t="e">
        <f>VLOOKUP(C46,'Todos os entes (exceto estatal)'!C:W,5,0)</f>
        <v>#N/A</v>
      </c>
      <c r="H46" s="79">
        <f t="shared" si="5"/>
        <v>4.5</v>
      </c>
      <c r="I46" s="124"/>
      <c r="J46" s="124"/>
      <c r="K46" s="124" t="s">
        <v>38</v>
      </c>
      <c r="L46" s="124" t="s">
        <v>38</v>
      </c>
      <c r="M46" s="124"/>
      <c r="N46" s="36">
        <f>IF(I46="Sim",H46*0.4,0)</f>
        <v>0</v>
      </c>
      <c r="O46" s="36">
        <f>IF(J46="Sim",H46*0.4,0)</f>
        <v>0</v>
      </c>
      <c r="P46" s="36" t="str">
        <f>IF(K46="Não se aplica","N/D")</f>
        <v>N/D</v>
      </c>
      <c r="Q46" s="217" t="str">
        <f>IF(L46="Não se aplica","N/D")</f>
        <v>N/D</v>
      </c>
      <c r="R46" s="36">
        <f>IF(M46="Sim",H46*0.2,0)</f>
        <v>0</v>
      </c>
      <c r="S46" s="156">
        <f t="shared" si="6"/>
        <v>0</v>
      </c>
      <c r="T46" s="162"/>
      <c r="U46" s="193"/>
      <c r="V46" s="193"/>
      <c r="W46" s="193"/>
    </row>
    <row r="47" spans="1:23" s="25" customFormat="1" ht="24.9" customHeight="1" x14ac:dyDescent="0.35">
      <c r="A47" s="82" t="s">
        <v>31</v>
      </c>
      <c r="B47" s="237"/>
      <c r="C47" s="237"/>
      <c r="D47" s="237" t="s">
        <v>41</v>
      </c>
      <c r="E47" s="178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219"/>
      <c r="R47" s="81"/>
      <c r="S47" s="81"/>
      <c r="T47" s="146">
        <f>SUM(S40:S45)/SUM(H40:H45)</f>
        <v>0</v>
      </c>
      <c r="U47" s="81"/>
      <c r="V47" s="81"/>
      <c r="W47" s="81"/>
    </row>
    <row r="48" spans="1:23" s="25" customFormat="1" x14ac:dyDescent="0.35">
      <c r="A48" s="89" t="s">
        <v>31</v>
      </c>
      <c r="B48" s="238"/>
      <c r="C48" s="238" t="s">
        <v>61</v>
      </c>
      <c r="D48" s="238" t="s">
        <v>62</v>
      </c>
      <c r="E48" s="179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220"/>
      <c r="R48" s="90"/>
      <c r="S48" s="90"/>
      <c r="T48" s="147"/>
      <c r="U48" s="90"/>
      <c r="V48" s="90"/>
      <c r="W48" s="90"/>
    </row>
    <row r="49" spans="1:23" ht="117" x14ac:dyDescent="0.35">
      <c r="A49" s="87" t="s">
        <v>31</v>
      </c>
      <c r="B49" s="232" t="s">
        <v>62</v>
      </c>
      <c r="C49" s="231" t="s">
        <v>6066</v>
      </c>
      <c r="D49" s="118" t="s">
        <v>63</v>
      </c>
      <c r="E49" s="175">
        <v>1</v>
      </c>
      <c r="F49" s="231" t="s">
        <v>40</v>
      </c>
      <c r="G49" s="231" t="s">
        <v>6069</v>
      </c>
      <c r="H49" s="232">
        <f>IF(F49="Essencial",E49*2,IF(F49="Obrigatória",E49*1.5,IF(F49="Recomendada",E49*1,0)))</f>
        <v>1.5</v>
      </c>
      <c r="I49" s="134"/>
      <c r="J49" s="134"/>
      <c r="K49" s="134"/>
      <c r="L49" s="134"/>
      <c r="M49" s="134"/>
      <c r="N49" s="88">
        <f>IF(I49="Sim",H49*0.3,0)</f>
        <v>0</v>
      </c>
      <c r="O49" s="88">
        <f>IF(J49="Sim",H49*0.3,0)</f>
        <v>0</v>
      </c>
      <c r="P49" s="88">
        <f>IF(K49="Sim",H49*0.2,0)</f>
        <v>0</v>
      </c>
      <c r="Q49" s="216">
        <f>IF(L49="Sim",H49*0.1,0)</f>
        <v>0</v>
      </c>
      <c r="R49" s="88">
        <f>IF(M49="Sim",H49*0.1,0)</f>
        <v>0</v>
      </c>
      <c r="S49" s="154">
        <f>SUM(N49:R49)</f>
        <v>0</v>
      </c>
      <c r="T49" s="162"/>
      <c r="U49" s="193"/>
      <c r="V49" s="193"/>
      <c r="W49" s="193"/>
    </row>
    <row r="50" spans="1:23" s="135" customFormat="1" ht="78" x14ac:dyDescent="0.35">
      <c r="A50" s="80" t="s">
        <v>31</v>
      </c>
      <c r="B50" s="236" t="s">
        <v>62</v>
      </c>
      <c r="C50" s="235" t="s">
        <v>6068</v>
      </c>
      <c r="D50" s="120" t="s">
        <v>6072</v>
      </c>
      <c r="E50" s="177">
        <v>1</v>
      </c>
      <c r="F50" s="235" t="s">
        <v>40</v>
      </c>
      <c r="G50" s="235" t="s">
        <v>6070</v>
      </c>
      <c r="H50" s="236">
        <f>IF(F50="Essencial",E50*2,IF(F50="Obrigatória",E50*1.5,IF(F50="Recomendada",E50*1,0)))</f>
        <v>1.5</v>
      </c>
      <c r="I50" s="134"/>
      <c r="J50" s="134"/>
      <c r="K50" s="134"/>
      <c r="L50" s="126" t="s">
        <v>38</v>
      </c>
      <c r="M50" s="134"/>
      <c r="N50" s="79">
        <f>IF(I50="Sim",H50*0.325,0)</f>
        <v>0</v>
      </c>
      <c r="O50" s="79">
        <f>IF(J50="Sim",H50*0.325,0)</f>
        <v>0</v>
      </c>
      <c r="P50" s="79">
        <f>IF(K50="Sim",H50*0.225,0)</f>
        <v>0</v>
      </c>
      <c r="Q50" s="218" t="str">
        <f>IF(L50="Não se aplica","N/D")</f>
        <v>N/D</v>
      </c>
      <c r="R50" s="79">
        <f>IF(M50="Sim",H50*0.125,0)</f>
        <v>0</v>
      </c>
      <c r="S50" s="156">
        <f>SUM(N50:R50)</f>
        <v>0</v>
      </c>
      <c r="T50" s="162"/>
      <c r="U50" s="193"/>
      <c r="V50" s="193"/>
      <c r="W50" s="193"/>
    </row>
    <row r="51" spans="1:23" s="93" customFormat="1" ht="17.149999999999999" customHeight="1" x14ac:dyDescent="0.35">
      <c r="A51" s="82" t="s">
        <v>31</v>
      </c>
      <c r="B51" s="237"/>
      <c r="C51" s="237"/>
      <c r="D51" s="237" t="s">
        <v>41</v>
      </c>
      <c r="E51" s="178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219"/>
      <c r="R51" s="81"/>
      <c r="S51" s="81"/>
      <c r="T51" s="146">
        <f>SUM(S49:S50)/SUM(H49:H50)</f>
        <v>0</v>
      </c>
      <c r="U51" s="81"/>
      <c r="V51" s="81"/>
      <c r="W51" s="81"/>
    </row>
    <row r="52" spans="1:23" s="25" customFormat="1" x14ac:dyDescent="0.35">
      <c r="A52" s="89" t="s">
        <v>31</v>
      </c>
      <c r="B52" s="238"/>
      <c r="C52" s="238" t="s">
        <v>64</v>
      </c>
      <c r="D52" s="238" t="s">
        <v>65</v>
      </c>
      <c r="E52" s="179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220"/>
      <c r="R52" s="90"/>
      <c r="S52" s="90"/>
      <c r="T52" s="147"/>
      <c r="U52" s="90"/>
      <c r="V52" s="90"/>
      <c r="W52" s="90"/>
    </row>
    <row r="53" spans="1:23" ht="78" x14ac:dyDescent="0.35">
      <c r="A53" s="87" t="s">
        <v>31</v>
      </c>
      <c r="B53" s="232" t="s">
        <v>65</v>
      </c>
      <c r="C53" s="231" t="s">
        <v>6071</v>
      </c>
      <c r="D53" s="118" t="s">
        <v>6072</v>
      </c>
      <c r="E53" s="175">
        <v>3</v>
      </c>
      <c r="F53" s="231" t="s">
        <v>40</v>
      </c>
      <c r="G53" s="231" t="s">
        <v>6081</v>
      </c>
      <c r="H53" s="232">
        <f t="shared" ref="H53:H58" si="8">IF(F53="Essencial",E53*2,IF(F53="Obrigatória",E53*1.5,IF(F53="Recomendada",E53*1,0)))</f>
        <v>4.5</v>
      </c>
      <c r="I53" s="134"/>
      <c r="J53" s="134"/>
      <c r="K53" s="134"/>
      <c r="L53" s="134"/>
      <c r="M53" s="134"/>
      <c r="N53" s="88">
        <f>IF(I53="Sim",H53*0.3,0)</f>
        <v>0</v>
      </c>
      <c r="O53" s="88">
        <f>IF(J53="Sim",H53*0.3,0)</f>
        <v>0</v>
      </c>
      <c r="P53" s="88">
        <f>IF(K53="Sim",H53*0.2,0)</f>
        <v>0</v>
      </c>
      <c r="Q53" s="216">
        <f>IF(L53="Sim",H53*0.1,0)</f>
        <v>0</v>
      </c>
      <c r="R53" s="88">
        <f>IF(M53="Sim",H53*0.1,0)</f>
        <v>0</v>
      </c>
      <c r="S53" s="154">
        <f t="shared" ref="S53:S58" si="9">SUM(N53:R53)</f>
        <v>0</v>
      </c>
      <c r="T53" s="162"/>
      <c r="U53" s="193"/>
      <c r="V53" s="193"/>
      <c r="W53" s="193"/>
    </row>
    <row r="54" spans="1:23" ht="52" x14ac:dyDescent="0.35">
      <c r="A54" s="34" t="s">
        <v>31</v>
      </c>
      <c r="B54" s="234" t="s">
        <v>65</v>
      </c>
      <c r="C54" s="233" t="s">
        <v>6073</v>
      </c>
      <c r="D54" s="119" t="s">
        <v>66</v>
      </c>
      <c r="E54" s="176">
        <v>3</v>
      </c>
      <c r="F54" s="233" t="s">
        <v>40</v>
      </c>
      <c r="G54" s="233" t="s">
        <v>6082</v>
      </c>
      <c r="H54" s="234">
        <f t="shared" si="8"/>
        <v>4.5</v>
      </c>
      <c r="I54" s="134"/>
      <c r="J54" s="134"/>
      <c r="K54" s="134"/>
      <c r="L54" s="124" t="s">
        <v>38</v>
      </c>
      <c r="M54" s="134"/>
      <c r="N54" s="36">
        <f>IF(I54="Sim",H54*0.325,0)</f>
        <v>0</v>
      </c>
      <c r="O54" s="36">
        <f>IF(J54="Sim",H54*0.325,0)</f>
        <v>0</v>
      </c>
      <c r="P54" s="36">
        <f>IF(K54="Sim",H54*0.225,0)</f>
        <v>0</v>
      </c>
      <c r="Q54" s="217" t="str">
        <f>IF(L54="Não se aplica","N/D")</f>
        <v>N/D</v>
      </c>
      <c r="R54" s="36">
        <f>IF(M54="Sim",H54*0.125,0)</f>
        <v>0</v>
      </c>
      <c r="S54" s="155">
        <f t="shared" si="9"/>
        <v>0</v>
      </c>
      <c r="T54" s="162"/>
      <c r="U54" s="193"/>
      <c r="V54" s="193"/>
      <c r="W54" s="193"/>
    </row>
    <row r="55" spans="1:23" ht="52" x14ac:dyDescent="0.35">
      <c r="A55" s="34" t="s">
        <v>31</v>
      </c>
      <c r="B55" s="234" t="s">
        <v>65</v>
      </c>
      <c r="C55" s="233" t="s">
        <v>6074</v>
      </c>
      <c r="D55" s="119" t="s">
        <v>67</v>
      </c>
      <c r="E55" s="176">
        <v>3</v>
      </c>
      <c r="F55" s="233" t="s">
        <v>40</v>
      </c>
      <c r="G55" s="233" t="s">
        <v>6083</v>
      </c>
      <c r="H55" s="234">
        <f t="shared" si="8"/>
        <v>4.5</v>
      </c>
      <c r="I55" s="134"/>
      <c r="J55" s="134"/>
      <c r="K55" s="134"/>
      <c r="L55" s="124" t="s">
        <v>38</v>
      </c>
      <c r="M55" s="134"/>
      <c r="N55" s="36">
        <f>IF(I55="Sim",H55*0.325,0)</f>
        <v>0</v>
      </c>
      <c r="O55" s="36">
        <f>IF(J55="Sim",H55*0.325,0)</f>
        <v>0</v>
      </c>
      <c r="P55" s="36">
        <f>IF(K55="Sim",H55*0.225,0)</f>
        <v>0</v>
      </c>
      <c r="Q55" s="217" t="str">
        <f>IF(L55="Não se aplica","N/D")</f>
        <v>N/D</v>
      </c>
      <c r="R55" s="36">
        <f>IF(M55="Sim",H55*0.125,0)</f>
        <v>0</v>
      </c>
      <c r="S55" s="155">
        <f t="shared" si="9"/>
        <v>0</v>
      </c>
      <c r="T55" s="162"/>
      <c r="U55" s="193"/>
      <c r="V55" s="193"/>
      <c r="W55" s="193"/>
    </row>
    <row r="56" spans="1:23" ht="52" x14ac:dyDescent="0.35">
      <c r="A56" s="34" t="s">
        <v>31</v>
      </c>
      <c r="B56" s="234" t="s">
        <v>65</v>
      </c>
      <c r="C56" s="233" t="s">
        <v>6075</v>
      </c>
      <c r="D56" s="119" t="s">
        <v>68</v>
      </c>
      <c r="E56" s="176">
        <v>3</v>
      </c>
      <c r="F56" s="233" t="s">
        <v>40</v>
      </c>
      <c r="G56" s="233" t="s">
        <v>6084</v>
      </c>
      <c r="H56" s="234">
        <f t="shared" si="8"/>
        <v>4.5</v>
      </c>
      <c r="I56" s="134"/>
      <c r="J56" s="134"/>
      <c r="K56" s="134"/>
      <c r="L56" s="124" t="s">
        <v>38</v>
      </c>
      <c r="M56" s="134"/>
      <c r="N56" s="36">
        <f>IF(I56="Sim",H56*0.325,0)</f>
        <v>0</v>
      </c>
      <c r="O56" s="36">
        <f>IF(J56="Sim",H56*0.325,0)</f>
        <v>0</v>
      </c>
      <c r="P56" s="36">
        <f>IF(K56="Sim",H56*0.225,0)</f>
        <v>0</v>
      </c>
      <c r="Q56" s="217" t="str">
        <f>IF(L56="Não se aplica","N/D")</f>
        <v>N/D</v>
      </c>
      <c r="R56" s="36">
        <f>IF(M56="Sim",H56*0.125,0)</f>
        <v>0</v>
      </c>
      <c r="S56" s="155">
        <f t="shared" si="9"/>
        <v>0</v>
      </c>
      <c r="T56" s="162"/>
      <c r="U56" s="193"/>
      <c r="V56" s="193"/>
      <c r="W56" s="193"/>
    </row>
    <row r="57" spans="1:23" ht="52" x14ac:dyDescent="0.35">
      <c r="A57" s="34" t="s">
        <v>31</v>
      </c>
      <c r="B57" s="234" t="s">
        <v>65</v>
      </c>
      <c r="C57" s="233" t="s">
        <v>6076</v>
      </c>
      <c r="D57" s="119" t="s">
        <v>6077</v>
      </c>
      <c r="E57" s="176">
        <v>3</v>
      </c>
      <c r="F57" s="233" t="s">
        <v>40</v>
      </c>
      <c r="G57" s="233" t="s">
        <v>6085</v>
      </c>
      <c r="H57" s="234">
        <f t="shared" si="8"/>
        <v>4.5</v>
      </c>
      <c r="I57" s="134"/>
      <c r="J57" s="134"/>
      <c r="K57" s="134"/>
      <c r="L57" s="124" t="s">
        <v>38</v>
      </c>
      <c r="M57" s="134"/>
      <c r="N57" s="36">
        <f>IF(I57="Sim",H57*0.325,0)</f>
        <v>0</v>
      </c>
      <c r="O57" s="36">
        <f>IF(J57="Sim",H57*0.325,0)</f>
        <v>0</v>
      </c>
      <c r="P57" s="36">
        <f>IF(K57="Sim",H57*0.225,0)</f>
        <v>0</v>
      </c>
      <c r="Q57" s="217" t="str">
        <f>IF(L57="Não se aplica","N/D")</f>
        <v>N/D</v>
      </c>
      <c r="R57" s="36">
        <f>IF(M57="Sim",H57*0.125,0)</f>
        <v>0</v>
      </c>
      <c r="S57" s="155">
        <f t="shared" si="9"/>
        <v>0</v>
      </c>
      <c r="T57" s="162"/>
      <c r="U57" s="193"/>
      <c r="V57" s="193"/>
      <c r="W57" s="193"/>
    </row>
    <row r="58" spans="1:23" ht="65" x14ac:dyDescent="0.35">
      <c r="A58" s="80" t="s">
        <v>31</v>
      </c>
      <c r="B58" s="236" t="s">
        <v>65</v>
      </c>
      <c r="C58" s="235" t="s">
        <v>6079</v>
      </c>
      <c r="D58" s="120" t="s">
        <v>6416</v>
      </c>
      <c r="E58" s="177">
        <v>3</v>
      </c>
      <c r="F58" s="235" t="s">
        <v>50</v>
      </c>
      <c r="G58" s="235" t="s">
        <v>6087</v>
      </c>
      <c r="H58" s="236">
        <f t="shared" si="8"/>
        <v>3</v>
      </c>
      <c r="I58" s="134"/>
      <c r="J58" s="134"/>
      <c r="K58" s="134"/>
      <c r="L58" s="134"/>
      <c r="M58" s="134"/>
      <c r="N58" s="79">
        <f>IF(I58="Sim",H58*0.3,0)</f>
        <v>0</v>
      </c>
      <c r="O58" s="79">
        <f>IF(J58="Sim",H58*0.3,0)</f>
        <v>0</v>
      </c>
      <c r="P58" s="79">
        <f>IF(K58="Sim",H58*0.2,0)</f>
        <v>0</v>
      </c>
      <c r="Q58" s="218">
        <f>IF(L58="Sim",H58*0.1,0)</f>
        <v>0</v>
      </c>
      <c r="R58" s="79">
        <f>IF(M58="Sim",H58*0.1,0)</f>
        <v>0</v>
      </c>
      <c r="S58" s="156">
        <f t="shared" si="9"/>
        <v>0</v>
      </c>
      <c r="T58" s="162"/>
      <c r="U58" s="193"/>
      <c r="V58" s="193"/>
      <c r="W58" s="193"/>
    </row>
    <row r="59" spans="1:23" s="25" customFormat="1" ht="23.4" customHeight="1" x14ac:dyDescent="0.35">
      <c r="A59" s="82" t="s">
        <v>31</v>
      </c>
      <c r="B59" s="237"/>
      <c r="C59" s="237"/>
      <c r="D59" s="237" t="s">
        <v>41</v>
      </c>
      <c r="E59" s="178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146">
        <f>SUM(S53:S58)/SUM(H53:H58)</f>
        <v>0</v>
      </c>
      <c r="U59" s="81"/>
      <c r="V59" s="81"/>
      <c r="W59" s="81"/>
    </row>
    <row r="60" spans="1:23" s="25" customFormat="1" x14ac:dyDescent="0.35">
      <c r="A60" s="89" t="s">
        <v>31</v>
      </c>
      <c r="B60" s="238"/>
      <c r="C60" s="238" t="s">
        <v>69</v>
      </c>
      <c r="D60" s="238" t="s">
        <v>70</v>
      </c>
      <c r="E60" s="179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147"/>
      <c r="U60" s="90"/>
      <c r="V60" s="90"/>
      <c r="W60" s="90"/>
    </row>
    <row r="61" spans="1:23" ht="65" x14ac:dyDescent="0.35">
      <c r="A61" s="87" t="s">
        <v>31</v>
      </c>
      <c r="B61" s="232" t="s">
        <v>70</v>
      </c>
      <c r="C61" s="231" t="s">
        <v>6088</v>
      </c>
      <c r="D61" s="118" t="s">
        <v>71</v>
      </c>
      <c r="E61" s="175">
        <v>3</v>
      </c>
      <c r="F61" s="231" t="s">
        <v>40</v>
      </c>
      <c r="G61" s="231" t="s">
        <v>6094</v>
      </c>
      <c r="H61" s="232">
        <f>IF(F61="Essencial",E61*2,IF(F61="Obrigatória",E61*1.5,IF(F61="Recomendada",E61*1,0)))</f>
        <v>4.5</v>
      </c>
      <c r="I61" s="134"/>
      <c r="J61" s="134"/>
      <c r="K61" s="134"/>
      <c r="L61" s="134"/>
      <c r="M61" s="134"/>
      <c r="N61" s="88">
        <f>IF(I61="Sim",H61*0.3,0)</f>
        <v>0</v>
      </c>
      <c r="O61" s="88">
        <f>IF(J61="Sim",H61*0.3,0)</f>
        <v>0</v>
      </c>
      <c r="P61" s="88">
        <f>IF(K61="Sim",H61*0.2,0)</f>
        <v>0</v>
      </c>
      <c r="Q61" s="216">
        <f>IF(L61="Sim",H61*0.1,0)</f>
        <v>0</v>
      </c>
      <c r="R61" s="88">
        <f>IF(M61="Sim",H61*0.1,0)</f>
        <v>0</v>
      </c>
      <c r="S61" s="154">
        <f>SUM(N61:R61)</f>
        <v>0</v>
      </c>
      <c r="T61" s="162"/>
      <c r="U61" s="193"/>
      <c r="V61" s="193"/>
      <c r="W61" s="193"/>
    </row>
    <row r="62" spans="1:23" ht="39" x14ac:dyDescent="0.35">
      <c r="A62" s="34" t="s">
        <v>31</v>
      </c>
      <c r="B62" s="234" t="s">
        <v>70</v>
      </c>
      <c r="C62" s="233" t="s">
        <v>6089</v>
      </c>
      <c r="D62" s="119" t="s">
        <v>72</v>
      </c>
      <c r="E62" s="176">
        <v>3</v>
      </c>
      <c r="F62" s="233" t="s">
        <v>40</v>
      </c>
      <c r="G62" s="233" t="s">
        <v>6095</v>
      </c>
      <c r="H62" s="234">
        <f>IF(F62="Essencial",E62*2,IF(F62="Obrigatória",E62*1.5,IF(F62="Recomendada",E62*1,0)))</f>
        <v>4.5</v>
      </c>
      <c r="I62" s="134"/>
      <c r="J62" s="134"/>
      <c r="K62" s="134"/>
      <c r="L62" s="124" t="s">
        <v>38</v>
      </c>
      <c r="M62" s="134"/>
      <c r="N62" s="36">
        <f>IF(I62="Sim",H62*0.325,0)</f>
        <v>0</v>
      </c>
      <c r="O62" s="36">
        <f>IF(J62="Sim",H62*0.325,0)</f>
        <v>0</v>
      </c>
      <c r="P62" s="36">
        <f>IF(K62="Sim",H62*0.225,0)</f>
        <v>0</v>
      </c>
      <c r="Q62" s="217" t="str">
        <f>IF(L62="Não se aplica","N/D")</f>
        <v>N/D</v>
      </c>
      <c r="R62" s="36">
        <f>IF(M62="Sim",H62*0.125,0)</f>
        <v>0</v>
      </c>
      <c r="S62" s="155">
        <f>SUM(N62:R62)</f>
        <v>0</v>
      </c>
      <c r="T62" s="162"/>
      <c r="U62" s="193"/>
      <c r="V62" s="193"/>
      <c r="W62" s="193"/>
    </row>
    <row r="63" spans="1:23" ht="26" x14ac:dyDescent="0.35">
      <c r="A63" s="34" t="s">
        <v>31</v>
      </c>
      <c r="B63" s="234" t="s">
        <v>70</v>
      </c>
      <c r="C63" s="233" t="s">
        <v>6090</v>
      </c>
      <c r="D63" s="119" t="s">
        <v>6091</v>
      </c>
      <c r="E63" s="176">
        <v>3</v>
      </c>
      <c r="F63" s="233" t="s">
        <v>40</v>
      </c>
      <c r="G63" s="233" t="s">
        <v>6096</v>
      </c>
      <c r="H63" s="234">
        <f>IF(F63="Essencial",E63*2,IF(F63="Obrigatória",E63*1.5,IF(F63="Recomendada",E63*1,0)))</f>
        <v>4.5</v>
      </c>
      <c r="I63" s="134"/>
      <c r="J63" s="134"/>
      <c r="K63" s="134"/>
      <c r="L63" s="134"/>
      <c r="M63" s="134"/>
      <c r="N63" s="36">
        <f>IF(I63="Sim",H63*0.3,0)</f>
        <v>0</v>
      </c>
      <c r="O63" s="36">
        <f>IF(J63="Sim",H63*0.3,0)</f>
        <v>0</v>
      </c>
      <c r="P63" s="36">
        <f>IF(K63="Sim",H63*0.2,0)</f>
        <v>0</v>
      </c>
      <c r="Q63" s="217">
        <f>IF(L63="Sim",H63*0.1,0)</f>
        <v>0</v>
      </c>
      <c r="R63" s="36">
        <f>IF(M63="Sim",H63*0.1,0)</f>
        <v>0</v>
      </c>
      <c r="S63" s="155">
        <f>SUM(N63:R63)</f>
        <v>0</v>
      </c>
      <c r="T63" s="162"/>
      <c r="U63" s="193"/>
      <c r="V63" s="193"/>
      <c r="W63" s="193"/>
    </row>
    <row r="64" spans="1:23" s="25" customFormat="1" ht="23.4" customHeight="1" x14ac:dyDescent="0.35">
      <c r="A64" s="82" t="s">
        <v>31</v>
      </c>
      <c r="B64" s="237"/>
      <c r="C64" s="237"/>
      <c r="D64" s="237" t="s">
        <v>41</v>
      </c>
      <c r="E64" s="178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219"/>
      <c r="R64" s="81"/>
      <c r="S64" s="81"/>
      <c r="T64" s="146">
        <f>SUM(S61:S63)/SUM(H61:H63)</f>
        <v>0</v>
      </c>
      <c r="U64" s="81"/>
      <c r="V64" s="81"/>
      <c r="W64" s="81"/>
    </row>
    <row r="65" spans="1:23" s="25" customFormat="1" x14ac:dyDescent="0.35">
      <c r="A65" s="89" t="s">
        <v>31</v>
      </c>
      <c r="B65" s="238"/>
      <c r="C65" s="238" t="s">
        <v>73</v>
      </c>
      <c r="D65" s="238" t="s">
        <v>74</v>
      </c>
      <c r="E65" s="179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220"/>
      <c r="R65" s="90"/>
      <c r="S65" s="90"/>
      <c r="T65" s="147"/>
      <c r="U65" s="90"/>
      <c r="V65" s="90"/>
      <c r="W65" s="90"/>
    </row>
    <row r="66" spans="1:23" ht="39" customHeight="1" x14ac:dyDescent="0.35">
      <c r="A66" s="34" t="s">
        <v>31</v>
      </c>
      <c r="B66" s="234" t="s">
        <v>74</v>
      </c>
      <c r="C66" s="233" t="s">
        <v>6100</v>
      </c>
      <c r="D66" s="233" t="s">
        <v>6101</v>
      </c>
      <c r="E66" s="176">
        <v>2</v>
      </c>
      <c r="F66" s="119" t="s">
        <v>40</v>
      </c>
      <c r="G66" s="119" t="s">
        <v>6105</v>
      </c>
      <c r="H66" s="36">
        <f>IF(F66="Essencial",E66*2,IF(F66="Obrigatória",E66*1.5,IF(F66="Recomendada",E66*1,0)))</f>
        <v>3</v>
      </c>
      <c r="I66" s="124"/>
      <c r="J66" s="124"/>
      <c r="K66" s="124" t="s">
        <v>38</v>
      </c>
      <c r="L66" s="124"/>
      <c r="M66" s="124" t="s">
        <v>38</v>
      </c>
      <c r="N66" s="36">
        <f>IF(I66="Sim", H66*0.4286,0)</f>
        <v>0</v>
      </c>
      <c r="O66" s="36">
        <f>IF(J66="Sim", H66*0.4286,0)</f>
        <v>0</v>
      </c>
      <c r="P66" s="36" t="str">
        <f>IF(K66="Não se aplica","N/D")</f>
        <v>N/D</v>
      </c>
      <c r="Q66" s="217">
        <f>IF(L66="Sim", H66*0.1428,0)</f>
        <v>0</v>
      </c>
      <c r="R66" s="36" t="str">
        <f>IF(M66="Não se aplica","N/D")</f>
        <v>N/D</v>
      </c>
      <c r="S66" s="155">
        <f>SUM(N66:R66)</f>
        <v>0</v>
      </c>
      <c r="T66" s="162"/>
      <c r="U66" s="193"/>
      <c r="V66" s="193"/>
      <c r="W66" s="193"/>
    </row>
    <row r="67" spans="1:23" s="25" customFormat="1" ht="18.899999999999999" customHeight="1" x14ac:dyDescent="0.35">
      <c r="A67" s="82" t="s">
        <v>31</v>
      </c>
      <c r="B67" s="237"/>
      <c r="C67" s="237"/>
      <c r="D67" s="237" t="s">
        <v>41</v>
      </c>
      <c r="E67" s="178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146">
        <f>SUM(S66:S66)/SUM(H66:H66)</f>
        <v>0</v>
      </c>
      <c r="U67" s="81"/>
      <c r="V67" s="81"/>
      <c r="W67" s="81"/>
    </row>
    <row r="68" spans="1:23" s="25" customFormat="1" ht="27.5" customHeight="1" x14ac:dyDescent="0.35">
      <c r="A68" s="89" t="s">
        <v>31</v>
      </c>
      <c r="B68" s="238"/>
      <c r="C68" s="238" t="s">
        <v>75</v>
      </c>
      <c r="D68" s="238" t="s">
        <v>76</v>
      </c>
      <c r="E68" s="179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220"/>
      <c r="R68" s="90"/>
      <c r="S68" s="90"/>
      <c r="T68" s="147"/>
      <c r="U68" s="90"/>
      <c r="V68" s="90"/>
      <c r="W68" s="90"/>
    </row>
    <row r="69" spans="1:23" ht="26" x14ac:dyDescent="0.35">
      <c r="A69" s="34" t="s">
        <v>31</v>
      </c>
      <c r="B69" s="234" t="s">
        <v>76</v>
      </c>
      <c r="C69" s="233" t="s">
        <v>6110</v>
      </c>
      <c r="D69" s="233" t="s">
        <v>6111</v>
      </c>
      <c r="E69" s="176">
        <v>4</v>
      </c>
      <c r="F69" s="119" t="s">
        <v>40</v>
      </c>
      <c r="G69" s="119" t="s">
        <v>6114</v>
      </c>
      <c r="H69" s="36">
        <f>IF(F69="Essencial",E69*2,IF(F69="Obrigatória",E69*1.5,IF(F69="Recomendada",E69*1,0)))</f>
        <v>6</v>
      </c>
      <c r="I69" s="124"/>
      <c r="J69" s="124"/>
      <c r="K69" s="124"/>
      <c r="L69" s="124" t="s">
        <v>38</v>
      </c>
      <c r="M69" s="124" t="s">
        <v>38</v>
      </c>
      <c r="N69" s="36">
        <f>IF(I69="Sim",H69*0.366666666666666,0)</f>
        <v>0</v>
      </c>
      <c r="O69" s="36">
        <f>IF(J69="Sim",H69*0.366666666666666,0)</f>
        <v>0</v>
      </c>
      <c r="P69" s="36">
        <f>IF(K69="Sim",H69*0.266666666666666,0)</f>
        <v>0</v>
      </c>
      <c r="Q69" s="217" t="str">
        <f t="shared" ref="Q69:R78" si="10">IF(L69="Não se aplica","N/D")</f>
        <v>N/D</v>
      </c>
      <c r="R69" s="36" t="str">
        <f>IF(M69="Não se aplica","N/D")</f>
        <v>N/D</v>
      </c>
      <c r="S69" s="155">
        <f>SUM(N69:R69)</f>
        <v>0</v>
      </c>
      <c r="T69" s="162"/>
      <c r="U69" s="193"/>
      <c r="V69" s="193"/>
      <c r="W69" s="193"/>
    </row>
    <row r="70" spans="1:23" ht="39" x14ac:dyDescent="0.35">
      <c r="A70" s="34" t="s">
        <v>31</v>
      </c>
      <c r="B70" s="234" t="s">
        <v>76</v>
      </c>
      <c r="C70" s="233" t="s">
        <v>6311</v>
      </c>
      <c r="D70" s="233" t="s">
        <v>79</v>
      </c>
      <c r="E70" s="176">
        <v>4</v>
      </c>
      <c r="F70" s="119" t="s">
        <v>37</v>
      </c>
      <c r="G70" s="119" t="s">
        <v>6115</v>
      </c>
      <c r="H70" s="36">
        <f>IF(F70="Essencial",E70*2,IF(F70="Obrigatória",E70*1.5,IF(F70="Recomendada",E70*1,0)))</f>
        <v>8</v>
      </c>
      <c r="I70" s="124"/>
      <c r="J70" s="124"/>
      <c r="K70" s="124"/>
      <c r="L70" s="124" t="s">
        <v>38</v>
      </c>
      <c r="M70" s="124"/>
      <c r="N70" s="36">
        <f>IF(I70="Sim",H70*0.325,0)</f>
        <v>0</v>
      </c>
      <c r="O70" s="36">
        <f>IF(J70="Sim",H70*0.325,0)</f>
        <v>0</v>
      </c>
      <c r="P70" s="36">
        <f>IF(K70="Sim",H70*0.225,0)</f>
        <v>0</v>
      </c>
      <c r="Q70" s="217" t="str">
        <f t="shared" si="10"/>
        <v>N/D</v>
      </c>
      <c r="R70" s="36">
        <f>IF(M70="Sim",H70*0.125,0)</f>
        <v>0</v>
      </c>
      <c r="S70" s="155">
        <f>SUM(N70:R70)</f>
        <v>0</v>
      </c>
      <c r="T70" s="162"/>
      <c r="U70" s="193"/>
      <c r="V70" s="193"/>
      <c r="W70" s="193"/>
    </row>
    <row r="71" spans="1:23" s="25" customFormat="1" x14ac:dyDescent="0.35">
      <c r="A71" s="82" t="s">
        <v>31</v>
      </c>
      <c r="B71" s="237"/>
      <c r="C71" s="237"/>
      <c r="D71" s="237" t="s">
        <v>41</v>
      </c>
      <c r="E71" s="178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 t="b">
        <f t="shared" si="10"/>
        <v>0</v>
      </c>
      <c r="R71" s="81"/>
      <c r="S71" s="81"/>
      <c r="T71" s="146">
        <f>SUM(S69:S70)/SUM(H69:H70)</f>
        <v>0</v>
      </c>
      <c r="U71" s="81"/>
      <c r="V71" s="81"/>
      <c r="W71" s="81"/>
    </row>
    <row r="72" spans="1:23" s="25" customFormat="1" x14ac:dyDescent="0.35">
      <c r="A72" s="89" t="s">
        <v>31</v>
      </c>
      <c r="B72" s="238"/>
      <c r="C72" s="238" t="s">
        <v>81</v>
      </c>
      <c r="D72" s="238" t="s">
        <v>82</v>
      </c>
      <c r="E72" s="179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 t="b">
        <f t="shared" si="10"/>
        <v>0</v>
      </c>
      <c r="R72" s="90"/>
      <c r="S72" s="90"/>
      <c r="T72" s="147"/>
      <c r="U72" s="90"/>
      <c r="V72" s="90"/>
      <c r="W72" s="90"/>
    </row>
    <row r="73" spans="1:23" ht="26" x14ac:dyDescent="0.35">
      <c r="A73" s="87" t="s">
        <v>31</v>
      </c>
      <c r="B73" s="232" t="s">
        <v>82</v>
      </c>
      <c r="C73" s="231" t="s">
        <v>6313</v>
      </c>
      <c r="D73" s="118" t="s">
        <v>6419</v>
      </c>
      <c r="E73" s="175">
        <v>2</v>
      </c>
      <c r="F73" s="231" t="s">
        <v>40</v>
      </c>
      <c r="G73" s="231" t="s">
        <v>6122</v>
      </c>
      <c r="H73" s="232">
        <f t="shared" ref="H73:H81" si="11">IF(F73="Essencial",E73*2,IF(F73="Obrigatória",E73*1.5,IF(F73="Recomendada",E73*1,0)))</f>
        <v>3</v>
      </c>
      <c r="I73" s="134"/>
      <c r="J73" s="122" t="s">
        <v>38</v>
      </c>
      <c r="K73" s="122" t="s">
        <v>38</v>
      </c>
      <c r="L73" s="122" t="s">
        <v>38</v>
      </c>
      <c r="M73" s="122" t="s">
        <v>38</v>
      </c>
      <c r="N73" s="88">
        <f t="shared" ref="N73:N78" si="12">IF(I73="Sim",H73,0)</f>
        <v>0</v>
      </c>
      <c r="O73" s="88" t="str">
        <f t="shared" ref="O73:P78" si="13">IF(J73="Não se aplica","N/D")</f>
        <v>N/D</v>
      </c>
      <c r="P73" s="88" t="str">
        <f t="shared" si="13"/>
        <v>N/D</v>
      </c>
      <c r="Q73" s="216" t="str">
        <f t="shared" si="10"/>
        <v>N/D</v>
      </c>
      <c r="R73" s="88" t="str">
        <f t="shared" si="10"/>
        <v>N/D</v>
      </c>
      <c r="S73" s="154">
        <f t="shared" ref="S73:S81" si="14">SUM(N73:R73)</f>
        <v>0</v>
      </c>
      <c r="T73" s="162"/>
      <c r="U73" s="193"/>
      <c r="V73" s="193"/>
      <c r="W73" s="193"/>
    </row>
    <row r="74" spans="1:23" ht="39" x14ac:dyDescent="0.35">
      <c r="A74" s="34" t="s">
        <v>31</v>
      </c>
      <c r="B74" s="234" t="s">
        <v>82</v>
      </c>
      <c r="C74" s="233" t="s">
        <v>6314</v>
      </c>
      <c r="D74" s="119" t="s">
        <v>6117</v>
      </c>
      <c r="E74" s="176">
        <v>2</v>
      </c>
      <c r="F74" s="233" t="s">
        <v>40</v>
      </c>
      <c r="G74" s="233" t="s">
        <v>6123</v>
      </c>
      <c r="H74" s="234">
        <f t="shared" si="11"/>
        <v>3</v>
      </c>
      <c r="I74" s="134"/>
      <c r="J74" s="124" t="s">
        <v>38</v>
      </c>
      <c r="K74" s="124" t="s">
        <v>38</v>
      </c>
      <c r="L74" s="124" t="s">
        <v>38</v>
      </c>
      <c r="M74" s="124" t="s">
        <v>38</v>
      </c>
      <c r="N74" s="36">
        <f t="shared" si="12"/>
        <v>0</v>
      </c>
      <c r="O74" s="36" t="str">
        <f t="shared" si="13"/>
        <v>N/D</v>
      </c>
      <c r="P74" s="36" t="str">
        <f t="shared" si="13"/>
        <v>N/D</v>
      </c>
      <c r="Q74" s="217" t="str">
        <f t="shared" si="10"/>
        <v>N/D</v>
      </c>
      <c r="R74" s="36" t="str">
        <f t="shared" si="10"/>
        <v>N/D</v>
      </c>
      <c r="S74" s="155">
        <f t="shared" si="14"/>
        <v>0</v>
      </c>
      <c r="T74" s="162"/>
      <c r="U74" s="193"/>
      <c r="V74" s="193"/>
      <c r="W74" s="193"/>
    </row>
    <row r="75" spans="1:23" ht="26" x14ac:dyDescent="0.35">
      <c r="A75" s="34" t="s">
        <v>31</v>
      </c>
      <c r="B75" s="234" t="s">
        <v>82</v>
      </c>
      <c r="C75" s="233" t="s">
        <v>6315</v>
      </c>
      <c r="D75" s="119" t="s">
        <v>6118</v>
      </c>
      <c r="E75" s="176">
        <v>2</v>
      </c>
      <c r="F75" s="233" t="s">
        <v>40</v>
      </c>
      <c r="G75" s="233" t="s">
        <v>6124</v>
      </c>
      <c r="H75" s="234">
        <f t="shared" si="11"/>
        <v>3</v>
      </c>
      <c r="I75" s="134"/>
      <c r="J75" s="124" t="s">
        <v>38</v>
      </c>
      <c r="K75" s="124" t="s">
        <v>38</v>
      </c>
      <c r="L75" s="124" t="s">
        <v>38</v>
      </c>
      <c r="M75" s="124" t="s">
        <v>38</v>
      </c>
      <c r="N75" s="36">
        <f t="shared" si="12"/>
        <v>0</v>
      </c>
      <c r="O75" s="36" t="str">
        <f t="shared" si="13"/>
        <v>N/D</v>
      </c>
      <c r="P75" s="36" t="str">
        <f t="shared" si="13"/>
        <v>N/D</v>
      </c>
      <c r="Q75" s="217" t="str">
        <f t="shared" si="10"/>
        <v>N/D</v>
      </c>
      <c r="R75" s="36" t="str">
        <f t="shared" si="10"/>
        <v>N/D</v>
      </c>
      <c r="S75" s="155">
        <f t="shared" si="14"/>
        <v>0</v>
      </c>
      <c r="T75" s="162"/>
      <c r="U75" s="193"/>
      <c r="V75" s="193"/>
      <c r="W75" s="193"/>
    </row>
    <row r="76" spans="1:23" ht="65" x14ac:dyDescent="0.35">
      <c r="A76" s="34" t="s">
        <v>31</v>
      </c>
      <c r="B76" s="234" t="s">
        <v>82</v>
      </c>
      <c r="C76" s="233" t="s">
        <v>6316</v>
      </c>
      <c r="D76" s="119" t="s">
        <v>6420</v>
      </c>
      <c r="E76" s="176">
        <v>2</v>
      </c>
      <c r="F76" s="233" t="s">
        <v>40</v>
      </c>
      <c r="G76" s="233" t="s">
        <v>6125</v>
      </c>
      <c r="H76" s="234">
        <f t="shared" si="11"/>
        <v>3</v>
      </c>
      <c r="I76" s="134"/>
      <c r="J76" s="124" t="s">
        <v>38</v>
      </c>
      <c r="K76" s="124" t="s">
        <v>38</v>
      </c>
      <c r="L76" s="124" t="s">
        <v>38</v>
      </c>
      <c r="M76" s="124" t="s">
        <v>38</v>
      </c>
      <c r="N76" s="36">
        <f t="shared" si="12"/>
        <v>0</v>
      </c>
      <c r="O76" s="36" t="str">
        <f t="shared" si="13"/>
        <v>N/D</v>
      </c>
      <c r="P76" s="36" t="str">
        <f t="shared" si="13"/>
        <v>N/D</v>
      </c>
      <c r="Q76" s="217" t="str">
        <f t="shared" si="10"/>
        <v>N/D</v>
      </c>
      <c r="R76" s="36" t="str">
        <f t="shared" si="10"/>
        <v>N/D</v>
      </c>
      <c r="S76" s="155">
        <f t="shared" si="14"/>
        <v>0</v>
      </c>
      <c r="T76" s="162"/>
      <c r="U76" s="193"/>
      <c r="V76" s="193"/>
      <c r="W76" s="193"/>
    </row>
    <row r="77" spans="1:23" ht="26" x14ac:dyDescent="0.35">
      <c r="A77" s="34" t="s">
        <v>31</v>
      </c>
      <c r="B77" s="234" t="s">
        <v>82</v>
      </c>
      <c r="C77" s="233" t="s">
        <v>6317</v>
      </c>
      <c r="D77" s="119" t="s">
        <v>6119</v>
      </c>
      <c r="E77" s="176">
        <v>2</v>
      </c>
      <c r="F77" s="233" t="s">
        <v>40</v>
      </c>
      <c r="G77" s="233" t="s">
        <v>6126</v>
      </c>
      <c r="H77" s="234">
        <f t="shared" si="11"/>
        <v>3</v>
      </c>
      <c r="I77" s="134"/>
      <c r="J77" s="124" t="s">
        <v>38</v>
      </c>
      <c r="K77" s="124" t="s">
        <v>38</v>
      </c>
      <c r="L77" s="124" t="s">
        <v>38</v>
      </c>
      <c r="M77" s="124" t="s">
        <v>38</v>
      </c>
      <c r="N77" s="36">
        <f t="shared" si="12"/>
        <v>0</v>
      </c>
      <c r="O77" s="36" t="str">
        <f t="shared" si="13"/>
        <v>N/D</v>
      </c>
      <c r="P77" s="36" t="str">
        <f t="shared" si="13"/>
        <v>N/D</v>
      </c>
      <c r="Q77" s="217" t="str">
        <f t="shared" si="10"/>
        <v>N/D</v>
      </c>
      <c r="R77" s="36" t="str">
        <f t="shared" si="10"/>
        <v>N/D</v>
      </c>
      <c r="S77" s="155">
        <f t="shared" si="14"/>
        <v>0</v>
      </c>
      <c r="T77" s="162"/>
      <c r="U77" s="193"/>
      <c r="V77" s="193"/>
      <c r="W77" s="193"/>
    </row>
    <row r="78" spans="1:23" ht="65" x14ac:dyDescent="0.35">
      <c r="A78" s="34" t="s">
        <v>31</v>
      </c>
      <c r="B78" s="234" t="s">
        <v>82</v>
      </c>
      <c r="C78" s="233" t="s">
        <v>6318</v>
      </c>
      <c r="D78" s="119" t="s">
        <v>83</v>
      </c>
      <c r="E78" s="176">
        <v>2</v>
      </c>
      <c r="F78" s="233" t="s">
        <v>50</v>
      </c>
      <c r="G78" s="233" t="s">
        <v>6127</v>
      </c>
      <c r="H78" s="234">
        <f t="shared" si="11"/>
        <v>2</v>
      </c>
      <c r="I78" s="134"/>
      <c r="J78" s="124" t="s">
        <v>38</v>
      </c>
      <c r="K78" s="124" t="s">
        <v>38</v>
      </c>
      <c r="L78" s="124" t="s">
        <v>38</v>
      </c>
      <c r="M78" s="124" t="s">
        <v>38</v>
      </c>
      <c r="N78" s="36">
        <f t="shared" si="12"/>
        <v>0</v>
      </c>
      <c r="O78" s="36" t="str">
        <f t="shared" si="13"/>
        <v>N/D</v>
      </c>
      <c r="P78" s="36" t="str">
        <f t="shared" si="13"/>
        <v>N/D</v>
      </c>
      <c r="Q78" s="217" t="str">
        <f t="shared" si="10"/>
        <v>N/D</v>
      </c>
      <c r="R78" s="36" t="str">
        <f>IF(M78="Não se aplica","N/D")</f>
        <v>N/D</v>
      </c>
      <c r="S78" s="155">
        <f t="shared" si="14"/>
        <v>0</v>
      </c>
      <c r="T78" s="162"/>
      <c r="U78" s="193"/>
      <c r="V78" s="193"/>
      <c r="W78" s="193"/>
    </row>
    <row r="79" spans="1:23" ht="51.9" customHeight="1" x14ac:dyDescent="0.35">
      <c r="A79" s="34" t="s">
        <v>31</v>
      </c>
      <c r="B79" s="234" t="s">
        <v>82</v>
      </c>
      <c r="C79" s="233" t="s">
        <v>6319</v>
      </c>
      <c r="D79" s="119" t="s">
        <v>84</v>
      </c>
      <c r="E79" s="176">
        <v>2</v>
      </c>
      <c r="F79" s="233" t="s">
        <v>40</v>
      </c>
      <c r="G79" s="233" t="s">
        <v>6128</v>
      </c>
      <c r="H79" s="234">
        <f t="shared" si="11"/>
        <v>3</v>
      </c>
      <c r="I79" s="134"/>
      <c r="J79" s="134"/>
      <c r="K79" s="134"/>
      <c r="L79" s="134"/>
      <c r="M79" s="134"/>
      <c r="N79" s="36">
        <f>IF(I79="Sim",H79*0.3,0)</f>
        <v>0</v>
      </c>
      <c r="O79" s="36">
        <f>IF(J79="Sim",H79*0.3,0)</f>
        <v>0</v>
      </c>
      <c r="P79" s="36">
        <f>IF(K79="Sim",H79*0.2,0)</f>
        <v>0</v>
      </c>
      <c r="Q79" s="217">
        <f>IF(L79="Sim",H79*0.1,0)</f>
        <v>0</v>
      </c>
      <c r="R79" s="36">
        <f>IF(M79="Sim",H79*0.1,0)</f>
        <v>0</v>
      </c>
      <c r="S79" s="155">
        <f t="shared" si="14"/>
        <v>0</v>
      </c>
      <c r="T79" s="162"/>
      <c r="U79" s="193"/>
      <c r="V79" s="193"/>
      <c r="W79" s="193"/>
    </row>
    <row r="80" spans="1:23" ht="65" x14ac:dyDescent="0.35">
      <c r="A80" s="34" t="s">
        <v>31</v>
      </c>
      <c r="B80" s="234" t="s">
        <v>82</v>
      </c>
      <c r="C80" s="233" t="s">
        <v>6320</v>
      </c>
      <c r="D80" s="119" t="s">
        <v>6120</v>
      </c>
      <c r="E80" s="176">
        <v>2</v>
      </c>
      <c r="F80" s="233" t="s">
        <v>40</v>
      </c>
      <c r="G80" s="233" t="s">
        <v>6129</v>
      </c>
      <c r="H80" s="234">
        <f t="shared" si="11"/>
        <v>3</v>
      </c>
      <c r="I80" s="134"/>
      <c r="J80" s="134"/>
      <c r="K80" s="134"/>
      <c r="L80" s="134"/>
      <c r="M80" s="134"/>
      <c r="N80" s="36">
        <f>IF(I80="Sim",H80*0.3,0)</f>
        <v>0</v>
      </c>
      <c r="O80" s="36">
        <f>IF(J80="Sim",H80*0.3,0)</f>
        <v>0</v>
      </c>
      <c r="P80" s="36">
        <f>IF(K80="Sim",H80*0.2,0)</f>
        <v>0</v>
      </c>
      <c r="Q80" s="217">
        <f>IF(L80="Sim",H80*0.1,0)</f>
        <v>0</v>
      </c>
      <c r="R80" s="36">
        <f>IF(M80="Sim",H80*0.1,0)</f>
        <v>0</v>
      </c>
      <c r="S80" s="155">
        <f t="shared" si="14"/>
        <v>0</v>
      </c>
      <c r="T80" s="162"/>
      <c r="U80" s="193"/>
      <c r="V80" s="193"/>
      <c r="W80" s="193"/>
    </row>
    <row r="81" spans="1:23" ht="26" x14ac:dyDescent="0.35">
      <c r="A81" s="80" t="s">
        <v>31</v>
      </c>
      <c r="B81" s="236" t="s">
        <v>82</v>
      </c>
      <c r="C81" s="235" t="s">
        <v>6321</v>
      </c>
      <c r="D81" s="120" t="s">
        <v>6121</v>
      </c>
      <c r="E81" s="177">
        <v>2</v>
      </c>
      <c r="F81" s="235" t="s">
        <v>40</v>
      </c>
      <c r="G81" s="235" t="s">
        <v>6130</v>
      </c>
      <c r="H81" s="236">
        <f t="shared" si="11"/>
        <v>3</v>
      </c>
      <c r="I81" s="134"/>
      <c r="J81" s="134"/>
      <c r="K81" s="134"/>
      <c r="L81" s="134"/>
      <c r="M81" s="134"/>
      <c r="N81" s="79">
        <f>IF(I81="Sim",H81*0.3,0)</f>
        <v>0</v>
      </c>
      <c r="O81" s="79">
        <f>IF(J81="Sim",H81*0.3,0)</f>
        <v>0</v>
      </c>
      <c r="P81" s="79">
        <f>IF(K81="Sim",H81*0.2,0)</f>
        <v>0</v>
      </c>
      <c r="Q81" s="218">
        <f>IF(L81="Sim",H81*0.1,0)</f>
        <v>0</v>
      </c>
      <c r="R81" s="79">
        <f>IF(M81="Sim",H81*0.1,0)</f>
        <v>0</v>
      </c>
      <c r="S81" s="156">
        <f t="shared" si="14"/>
        <v>0</v>
      </c>
      <c r="T81" s="162"/>
      <c r="U81" s="193"/>
      <c r="V81" s="193"/>
      <c r="W81" s="193"/>
    </row>
    <row r="82" spans="1:23" s="25" customFormat="1" x14ac:dyDescent="0.35">
      <c r="A82" s="82" t="s">
        <v>31</v>
      </c>
      <c r="B82" s="237"/>
      <c r="C82" s="237"/>
      <c r="D82" s="237" t="s">
        <v>41</v>
      </c>
      <c r="E82" s="178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146">
        <f>SUM(S73:S81)/SUM(H73:H81)</f>
        <v>0</v>
      </c>
      <c r="U82" s="81"/>
      <c r="V82" s="81"/>
      <c r="W82" s="81"/>
    </row>
    <row r="83" spans="1:23" s="25" customFormat="1" x14ac:dyDescent="0.35">
      <c r="A83" s="89" t="s">
        <v>31</v>
      </c>
      <c r="B83" s="238"/>
      <c r="C83" s="238" t="s">
        <v>85</v>
      </c>
      <c r="D83" s="238" t="s">
        <v>86</v>
      </c>
      <c r="E83" s="179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147"/>
      <c r="U83" s="90"/>
      <c r="V83" s="90"/>
      <c r="W83" s="90"/>
    </row>
    <row r="84" spans="1:23" ht="26" x14ac:dyDescent="0.35">
      <c r="A84" s="87" t="s">
        <v>31</v>
      </c>
      <c r="B84" s="232" t="s">
        <v>86</v>
      </c>
      <c r="C84" s="231" t="s">
        <v>6322</v>
      </c>
      <c r="D84" s="118" t="s">
        <v>87</v>
      </c>
      <c r="E84" s="175">
        <v>1</v>
      </c>
      <c r="F84" s="231" t="s">
        <v>40</v>
      </c>
      <c r="G84" s="231" t="s">
        <v>6132</v>
      </c>
      <c r="H84" s="232">
        <f>IF(F84="Essencial",E84*2,IF(F84="Obrigatória",E84*1.5,IF(F84="Recomendada",E84*1,0)))</f>
        <v>1.5</v>
      </c>
      <c r="I84" s="134"/>
      <c r="J84" s="122" t="s">
        <v>38</v>
      </c>
      <c r="K84" s="122" t="s">
        <v>38</v>
      </c>
      <c r="L84" s="122" t="s">
        <v>38</v>
      </c>
      <c r="M84" s="122" t="s">
        <v>38</v>
      </c>
      <c r="N84" s="88">
        <f>IF(I84="Sim",H84,0)</f>
        <v>0</v>
      </c>
      <c r="O84" s="88" t="str">
        <f t="shared" ref="O84:R101" si="15">IF(J84="Não se aplica","N/D")</f>
        <v>N/D</v>
      </c>
      <c r="P84" s="88" t="str">
        <f t="shared" si="15"/>
        <v>N/D</v>
      </c>
      <c r="Q84" s="216" t="str">
        <f t="shared" si="15"/>
        <v>N/D</v>
      </c>
      <c r="R84" s="88" t="str">
        <f t="shared" si="15"/>
        <v>N/D</v>
      </c>
      <c r="S84" s="154">
        <f>SUM(N84:R84)</f>
        <v>0</v>
      </c>
      <c r="T84" s="162"/>
      <c r="U84" s="193"/>
      <c r="V84" s="193"/>
      <c r="W84" s="193"/>
    </row>
    <row r="85" spans="1:23" ht="52" x14ac:dyDescent="0.35">
      <c r="A85" s="34" t="s">
        <v>31</v>
      </c>
      <c r="B85" s="234" t="s">
        <v>86</v>
      </c>
      <c r="C85" s="233" t="s">
        <v>6323</v>
      </c>
      <c r="D85" s="119" t="s">
        <v>88</v>
      </c>
      <c r="E85" s="176">
        <v>1</v>
      </c>
      <c r="F85" s="233" t="s">
        <v>40</v>
      </c>
      <c r="G85" s="233" t="s">
        <v>6133</v>
      </c>
      <c r="H85" s="234">
        <f>IF(F85="Essencial",E85*2,IF(F85="Obrigatória",E85*1.5,IF(F85="Recomendada",E85*1,0)))</f>
        <v>1.5</v>
      </c>
      <c r="I85" s="134"/>
      <c r="J85" s="124" t="s">
        <v>38</v>
      </c>
      <c r="K85" s="124" t="s">
        <v>38</v>
      </c>
      <c r="L85" s="124" t="s">
        <v>38</v>
      </c>
      <c r="M85" s="124" t="s">
        <v>38</v>
      </c>
      <c r="N85" s="36">
        <f>IF(I85="Sim",H85,0)</f>
        <v>0</v>
      </c>
      <c r="O85" s="36" t="str">
        <f t="shared" si="15"/>
        <v>N/D</v>
      </c>
      <c r="P85" s="36" t="str">
        <f t="shared" si="15"/>
        <v>N/D</v>
      </c>
      <c r="Q85" s="217" t="str">
        <f t="shared" si="15"/>
        <v>N/D</v>
      </c>
      <c r="R85" s="36" t="str">
        <f t="shared" si="15"/>
        <v>N/D</v>
      </c>
      <c r="S85" s="155">
        <f>SUM(N85:R85)</f>
        <v>0</v>
      </c>
      <c r="T85" s="162"/>
      <c r="U85" s="193"/>
      <c r="V85" s="193"/>
      <c r="W85" s="193"/>
    </row>
    <row r="86" spans="1:23" ht="63.75" customHeight="1" x14ac:dyDescent="0.35">
      <c r="A86" s="34" t="s">
        <v>31</v>
      </c>
      <c r="B86" s="234" t="s">
        <v>86</v>
      </c>
      <c r="C86" s="233" t="s">
        <v>6324</v>
      </c>
      <c r="D86" s="119" t="s">
        <v>89</v>
      </c>
      <c r="E86" s="176">
        <v>1</v>
      </c>
      <c r="F86" s="233" t="s">
        <v>40</v>
      </c>
      <c r="G86" s="233" t="s">
        <v>6134</v>
      </c>
      <c r="H86" s="234">
        <f>IF(F86="Essencial",E86*2,IF(F86="Obrigatória",E86*1.5,IF(F86="Recomendada",E86*1,0)))</f>
        <v>1.5</v>
      </c>
      <c r="I86" s="134"/>
      <c r="J86" s="124" t="s">
        <v>38</v>
      </c>
      <c r="K86" s="124" t="s">
        <v>38</v>
      </c>
      <c r="L86" s="124" t="s">
        <v>38</v>
      </c>
      <c r="M86" s="124" t="s">
        <v>38</v>
      </c>
      <c r="N86" s="36">
        <f>IF(I86="Sim",H86,0)</f>
        <v>0</v>
      </c>
      <c r="O86" s="36" t="str">
        <f t="shared" si="15"/>
        <v>N/D</v>
      </c>
      <c r="P86" s="36" t="str">
        <f t="shared" si="15"/>
        <v>N/D</v>
      </c>
      <c r="Q86" s="217" t="str">
        <f t="shared" si="15"/>
        <v>N/D</v>
      </c>
      <c r="R86" s="36" t="str">
        <f t="shared" si="15"/>
        <v>N/D</v>
      </c>
      <c r="S86" s="155">
        <f>SUM(N86:R86)</f>
        <v>0</v>
      </c>
      <c r="T86" s="162"/>
      <c r="U86" s="193"/>
      <c r="V86" s="193"/>
      <c r="W86" s="193"/>
    </row>
    <row r="87" spans="1:23" ht="51" customHeight="1" x14ac:dyDescent="0.35">
      <c r="A87" s="34" t="s">
        <v>31</v>
      </c>
      <c r="B87" s="234" t="s">
        <v>86</v>
      </c>
      <c r="C87" s="233" t="s">
        <v>6325</v>
      </c>
      <c r="D87" s="119" t="s">
        <v>90</v>
      </c>
      <c r="E87" s="176">
        <v>1</v>
      </c>
      <c r="F87" s="233" t="s">
        <v>40</v>
      </c>
      <c r="G87" s="233" t="s">
        <v>6135</v>
      </c>
      <c r="H87" s="234">
        <f>IF(F87="Essencial",E87*2,IF(F87="Obrigatória",E87*1.5,IF(F87="Recomendada",E87*1,0)))</f>
        <v>1.5</v>
      </c>
      <c r="I87" s="134"/>
      <c r="J87" s="124" t="s">
        <v>38</v>
      </c>
      <c r="K87" s="124" t="s">
        <v>38</v>
      </c>
      <c r="L87" s="124" t="s">
        <v>38</v>
      </c>
      <c r="M87" s="124" t="s">
        <v>38</v>
      </c>
      <c r="N87" s="36">
        <f>IF(I87="Sim",H87,0)</f>
        <v>0</v>
      </c>
      <c r="O87" s="36" t="str">
        <f t="shared" si="15"/>
        <v>N/D</v>
      </c>
      <c r="P87" s="36" t="str">
        <f t="shared" si="15"/>
        <v>N/D</v>
      </c>
      <c r="Q87" s="217" t="str">
        <f t="shared" si="15"/>
        <v>N/D</v>
      </c>
      <c r="R87" s="36" t="str">
        <f t="shared" si="15"/>
        <v>N/D</v>
      </c>
      <c r="S87" s="155">
        <f>SUM(N87:R87)</f>
        <v>0</v>
      </c>
      <c r="T87" s="162"/>
      <c r="U87" s="193"/>
      <c r="V87" s="193"/>
      <c r="W87" s="193"/>
    </row>
    <row r="88" spans="1:23" ht="63.75" customHeight="1" x14ac:dyDescent="0.35">
      <c r="A88" s="80" t="s">
        <v>31</v>
      </c>
      <c r="B88" s="236" t="s">
        <v>86</v>
      </c>
      <c r="C88" s="235" t="s">
        <v>6326</v>
      </c>
      <c r="D88" s="120" t="s">
        <v>6131</v>
      </c>
      <c r="E88" s="177">
        <v>1</v>
      </c>
      <c r="F88" s="235" t="s">
        <v>50</v>
      </c>
      <c r="G88" s="235" t="s">
        <v>6136</v>
      </c>
      <c r="H88" s="236">
        <f>IF(F88="Essencial",E88*2,IF(F88="Obrigatória",E88*1.5,IF(F88="Recomendada",E88*1,0)))</f>
        <v>1</v>
      </c>
      <c r="I88" s="134"/>
      <c r="J88" s="126" t="s">
        <v>38</v>
      </c>
      <c r="K88" s="126" t="s">
        <v>38</v>
      </c>
      <c r="L88" s="126" t="s">
        <v>38</v>
      </c>
      <c r="M88" s="126" t="s">
        <v>38</v>
      </c>
      <c r="N88" s="79">
        <f>IF(I88="Sim",H88,0)</f>
        <v>0</v>
      </c>
      <c r="O88" s="79" t="str">
        <f t="shared" si="15"/>
        <v>N/D</v>
      </c>
      <c r="P88" s="79" t="str">
        <f t="shared" si="15"/>
        <v>N/D</v>
      </c>
      <c r="Q88" s="218" t="str">
        <f t="shared" si="15"/>
        <v>N/D</v>
      </c>
      <c r="R88" s="79" t="str">
        <f t="shared" si="15"/>
        <v>N/D</v>
      </c>
      <c r="S88" s="156">
        <f>SUM(N88:R88)</f>
        <v>0</v>
      </c>
      <c r="T88" s="162"/>
      <c r="U88" s="193"/>
      <c r="V88" s="193"/>
      <c r="W88" s="193"/>
    </row>
    <row r="89" spans="1:23" s="25" customFormat="1" x14ac:dyDescent="0.35">
      <c r="A89" s="82" t="s">
        <v>31</v>
      </c>
      <c r="B89" s="237"/>
      <c r="C89" s="237"/>
      <c r="D89" s="237" t="s">
        <v>41</v>
      </c>
      <c r="E89" s="178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219"/>
      <c r="R89" s="81"/>
      <c r="S89" s="81"/>
      <c r="T89" s="146">
        <f>SUM(S84:S88)/SUM(H84:H88)</f>
        <v>0</v>
      </c>
      <c r="U89" s="81"/>
      <c r="V89" s="81"/>
      <c r="W89" s="81"/>
    </row>
    <row r="90" spans="1:23" s="25" customFormat="1" x14ac:dyDescent="0.35">
      <c r="A90" s="89" t="s">
        <v>31</v>
      </c>
      <c r="B90" s="238"/>
      <c r="C90" s="238" t="s">
        <v>91</v>
      </c>
      <c r="D90" s="238" t="s">
        <v>92</v>
      </c>
      <c r="E90" s="179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220"/>
      <c r="R90" s="90"/>
      <c r="S90" s="90"/>
      <c r="T90" s="147"/>
      <c r="U90" s="90"/>
      <c r="V90" s="90"/>
      <c r="W90" s="90"/>
    </row>
    <row r="91" spans="1:23" ht="65" x14ac:dyDescent="0.35">
      <c r="A91" s="87" t="s">
        <v>31</v>
      </c>
      <c r="B91" s="232" t="s">
        <v>92</v>
      </c>
      <c r="C91" s="231" t="s">
        <v>6327</v>
      </c>
      <c r="D91" s="231" t="s">
        <v>6421</v>
      </c>
      <c r="E91" s="175">
        <v>1</v>
      </c>
      <c r="F91" s="118" t="s">
        <v>40</v>
      </c>
      <c r="G91" s="118" t="s">
        <v>6138</v>
      </c>
      <c r="H91" s="88">
        <f>IF(F91="Essencial",E91*2,IF(F91="Obrigatória",E91*1.5,IF(F91="Recomendada",E91*1,0)))</f>
        <v>1.5</v>
      </c>
      <c r="I91" s="122"/>
      <c r="J91" s="122" t="s">
        <v>38</v>
      </c>
      <c r="K91" s="122" t="s">
        <v>38</v>
      </c>
      <c r="L91" s="122" t="s">
        <v>38</v>
      </c>
      <c r="M91" s="122" t="s">
        <v>38</v>
      </c>
      <c r="N91" s="88">
        <f>IF(I91="Sim",H91,0)</f>
        <v>0</v>
      </c>
      <c r="O91" s="88" t="str">
        <f t="shared" si="15"/>
        <v>N/D</v>
      </c>
      <c r="P91" s="88" t="str">
        <f t="shared" si="15"/>
        <v>N/D</v>
      </c>
      <c r="Q91" s="216" t="str">
        <f t="shared" si="15"/>
        <v>N/D</v>
      </c>
      <c r="R91" s="88" t="str">
        <f t="shared" si="15"/>
        <v>N/D</v>
      </c>
      <c r="S91" s="154">
        <f>SUM(N91:R91)</f>
        <v>0</v>
      </c>
      <c r="T91" s="162"/>
      <c r="U91" s="193"/>
      <c r="V91" s="193"/>
      <c r="W91" s="193"/>
    </row>
    <row r="92" spans="1:23" ht="52" x14ac:dyDescent="0.35">
      <c r="A92" s="34" t="s">
        <v>31</v>
      </c>
      <c r="B92" s="234" t="s">
        <v>92</v>
      </c>
      <c r="C92" s="233" t="s">
        <v>6328</v>
      </c>
      <c r="D92" s="233" t="s">
        <v>6137</v>
      </c>
      <c r="E92" s="176">
        <v>1</v>
      </c>
      <c r="F92" s="119" t="s">
        <v>40</v>
      </c>
      <c r="G92" s="119" t="s">
        <v>6139</v>
      </c>
      <c r="H92" s="36">
        <f>IF(F92="Essencial",E92*2,IF(F92="Obrigatória",E92*1.5,IF(F92="Recomendada",E92*1,0)))</f>
        <v>1.5</v>
      </c>
      <c r="I92" s="124"/>
      <c r="J92" s="124" t="s">
        <v>38</v>
      </c>
      <c r="K92" s="124" t="s">
        <v>38</v>
      </c>
      <c r="L92" s="124" t="s">
        <v>38</v>
      </c>
      <c r="M92" s="124" t="s">
        <v>38</v>
      </c>
      <c r="N92" s="36">
        <f>IF(I92="Sim",H92,0)</f>
        <v>0</v>
      </c>
      <c r="O92" s="36" t="str">
        <f t="shared" si="15"/>
        <v>N/D</v>
      </c>
      <c r="P92" s="36" t="str">
        <f t="shared" si="15"/>
        <v>N/D</v>
      </c>
      <c r="Q92" s="217" t="str">
        <f t="shared" si="15"/>
        <v>N/D</v>
      </c>
      <c r="R92" s="36" t="str">
        <f t="shared" si="15"/>
        <v>N/D</v>
      </c>
      <c r="S92" s="155">
        <f>SUM(N92:R92)</f>
        <v>0</v>
      </c>
      <c r="T92" s="162"/>
      <c r="U92" s="193"/>
      <c r="V92" s="193"/>
      <c r="W92" s="193"/>
    </row>
    <row r="93" spans="1:23" x14ac:dyDescent="0.35">
      <c r="A93" s="80" t="s">
        <v>31</v>
      </c>
      <c r="B93" s="236" t="s">
        <v>92</v>
      </c>
      <c r="C93" s="235" t="s">
        <v>6329</v>
      </c>
      <c r="D93" s="235" t="s">
        <v>6422</v>
      </c>
      <c r="E93" s="177">
        <v>1</v>
      </c>
      <c r="F93" s="120" t="s">
        <v>40</v>
      </c>
      <c r="G93" s="120" t="s">
        <v>6140</v>
      </c>
      <c r="H93" s="79">
        <f>IF(F93="Essencial",E93*2,IF(F93="Obrigatória",E93*1.5,IF(F93="Recomendada",E93*1,0)))</f>
        <v>1.5</v>
      </c>
      <c r="I93" s="126"/>
      <c r="J93" s="126" t="s">
        <v>38</v>
      </c>
      <c r="K93" s="126" t="s">
        <v>38</v>
      </c>
      <c r="L93" s="126" t="s">
        <v>38</v>
      </c>
      <c r="M93" s="126" t="s">
        <v>38</v>
      </c>
      <c r="N93" s="79">
        <f>IF(I93="Sim",H93,0)</f>
        <v>0</v>
      </c>
      <c r="O93" s="79" t="str">
        <f t="shared" si="15"/>
        <v>N/D</v>
      </c>
      <c r="P93" s="79" t="str">
        <f t="shared" si="15"/>
        <v>N/D</v>
      </c>
      <c r="Q93" s="218" t="str">
        <f t="shared" si="15"/>
        <v>N/D</v>
      </c>
      <c r="R93" s="79" t="str">
        <f t="shared" si="15"/>
        <v>N/D</v>
      </c>
      <c r="S93" s="156">
        <f>SUM(N93:R93)</f>
        <v>0</v>
      </c>
      <c r="T93" s="162"/>
      <c r="U93" s="193"/>
      <c r="V93" s="193"/>
      <c r="W93" s="193"/>
    </row>
    <row r="94" spans="1:23" s="25" customFormat="1" x14ac:dyDescent="0.35">
      <c r="A94" s="82" t="s">
        <v>31</v>
      </c>
      <c r="B94" s="237"/>
      <c r="C94" s="237"/>
      <c r="D94" s="237" t="s">
        <v>41</v>
      </c>
      <c r="E94" s="178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219"/>
      <c r="R94" s="81"/>
      <c r="S94" s="81"/>
      <c r="T94" s="146">
        <f>SUM(S91:S93)/SUM(H91:H93)</f>
        <v>0</v>
      </c>
      <c r="U94" s="81"/>
      <c r="V94" s="81"/>
      <c r="W94" s="81"/>
    </row>
    <row r="95" spans="1:23" s="25" customFormat="1" x14ac:dyDescent="0.35">
      <c r="A95" s="89" t="s">
        <v>31</v>
      </c>
      <c r="B95" s="238"/>
      <c r="C95" s="238" t="s">
        <v>93</v>
      </c>
      <c r="D95" s="238" t="s">
        <v>94</v>
      </c>
      <c r="E95" s="179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220"/>
      <c r="R95" s="90"/>
      <c r="S95" s="90"/>
      <c r="T95" s="147"/>
      <c r="U95" s="90"/>
      <c r="V95" s="90"/>
      <c r="W95" s="90"/>
    </row>
    <row r="96" spans="1:23" ht="39" x14ac:dyDescent="0.35">
      <c r="A96" s="87" t="s">
        <v>31</v>
      </c>
      <c r="B96" s="232" t="s">
        <v>94</v>
      </c>
      <c r="C96" s="118" t="s">
        <v>6330</v>
      </c>
      <c r="D96" s="118" t="s">
        <v>6423</v>
      </c>
      <c r="E96" s="175">
        <v>1</v>
      </c>
      <c r="F96" s="231" t="s">
        <v>40</v>
      </c>
      <c r="G96" s="231" t="s">
        <v>6143</v>
      </c>
      <c r="H96" s="232">
        <f t="shared" ref="H96:H101" si="16">IF(F96="Essencial",E96*2,IF(F96="Obrigatória",E96*1.5,IF(F96="Recomendada",E96*1,0)))</f>
        <v>1.5</v>
      </c>
      <c r="I96" s="124"/>
      <c r="J96" s="122" t="s">
        <v>38</v>
      </c>
      <c r="K96" s="122" t="s">
        <v>38</v>
      </c>
      <c r="L96" s="122" t="s">
        <v>38</v>
      </c>
      <c r="M96" s="122" t="s">
        <v>38</v>
      </c>
      <c r="N96" s="88">
        <f t="shared" ref="N96:N101" si="17">IF(I96="Sim",H96,0)</f>
        <v>0</v>
      </c>
      <c r="O96" s="88" t="str">
        <f t="shared" si="15"/>
        <v>N/D</v>
      </c>
      <c r="P96" s="88" t="str">
        <f t="shared" si="15"/>
        <v>N/D</v>
      </c>
      <c r="Q96" s="216" t="str">
        <f t="shared" si="15"/>
        <v>N/D</v>
      </c>
      <c r="R96" s="88" t="str">
        <f t="shared" si="15"/>
        <v>N/D</v>
      </c>
      <c r="S96" s="154">
        <f t="shared" ref="S96:S101" si="18">SUM(N96:R96)</f>
        <v>0</v>
      </c>
      <c r="T96" s="162"/>
      <c r="U96" s="193"/>
      <c r="V96" s="193"/>
      <c r="W96" s="193"/>
    </row>
    <row r="97" spans="1:23" ht="26.15" customHeight="1" x14ac:dyDescent="0.35">
      <c r="A97" s="34" t="s">
        <v>31</v>
      </c>
      <c r="B97" s="234" t="s">
        <v>94</v>
      </c>
      <c r="C97" s="119" t="s">
        <v>6331</v>
      </c>
      <c r="D97" s="119" t="s">
        <v>95</v>
      </c>
      <c r="E97" s="176">
        <v>1</v>
      </c>
      <c r="F97" s="233" t="s">
        <v>50</v>
      </c>
      <c r="G97" s="233" t="s">
        <v>6144</v>
      </c>
      <c r="H97" s="234">
        <f t="shared" si="16"/>
        <v>1</v>
      </c>
      <c r="I97" s="124"/>
      <c r="J97" s="124" t="s">
        <v>38</v>
      </c>
      <c r="K97" s="124" t="s">
        <v>38</v>
      </c>
      <c r="L97" s="124" t="s">
        <v>38</v>
      </c>
      <c r="M97" s="124" t="s">
        <v>38</v>
      </c>
      <c r="N97" s="36">
        <f t="shared" si="17"/>
        <v>0</v>
      </c>
      <c r="O97" s="36" t="str">
        <f t="shared" si="15"/>
        <v>N/D</v>
      </c>
      <c r="P97" s="36" t="str">
        <f t="shared" si="15"/>
        <v>N/D</v>
      </c>
      <c r="Q97" s="217" t="str">
        <f t="shared" si="15"/>
        <v>N/D</v>
      </c>
      <c r="R97" s="36" t="str">
        <f t="shared" si="15"/>
        <v>N/D</v>
      </c>
      <c r="S97" s="155">
        <f t="shared" si="18"/>
        <v>0</v>
      </c>
      <c r="T97" s="162"/>
      <c r="U97" s="193"/>
      <c r="V97" s="193"/>
      <c r="W97" s="193"/>
    </row>
    <row r="98" spans="1:23" ht="39" x14ac:dyDescent="0.35">
      <c r="A98" s="34" t="s">
        <v>31</v>
      </c>
      <c r="B98" s="234" t="s">
        <v>94</v>
      </c>
      <c r="C98" s="119" t="s">
        <v>6332</v>
      </c>
      <c r="D98" s="119" t="s">
        <v>96</v>
      </c>
      <c r="E98" s="176">
        <v>1</v>
      </c>
      <c r="F98" s="233" t="s">
        <v>40</v>
      </c>
      <c r="G98" s="233" t="s">
        <v>6145</v>
      </c>
      <c r="H98" s="234">
        <f t="shared" si="16"/>
        <v>1.5</v>
      </c>
      <c r="I98" s="124"/>
      <c r="J98" s="124" t="s">
        <v>38</v>
      </c>
      <c r="K98" s="124" t="s">
        <v>38</v>
      </c>
      <c r="L98" s="124" t="s">
        <v>38</v>
      </c>
      <c r="M98" s="124" t="s">
        <v>38</v>
      </c>
      <c r="N98" s="36">
        <f t="shared" si="17"/>
        <v>0</v>
      </c>
      <c r="O98" s="36" t="str">
        <f t="shared" si="15"/>
        <v>N/D</v>
      </c>
      <c r="P98" s="36" t="str">
        <f t="shared" si="15"/>
        <v>N/D</v>
      </c>
      <c r="Q98" s="217" t="str">
        <f t="shared" si="15"/>
        <v>N/D</v>
      </c>
      <c r="R98" s="36" t="str">
        <f t="shared" si="15"/>
        <v>N/D</v>
      </c>
      <c r="S98" s="155">
        <f t="shared" si="18"/>
        <v>0</v>
      </c>
      <c r="T98" s="162"/>
      <c r="U98" s="193"/>
      <c r="V98" s="193"/>
      <c r="W98" s="193"/>
    </row>
    <row r="99" spans="1:23" ht="65" x14ac:dyDescent="0.35">
      <c r="A99" s="34" t="s">
        <v>31</v>
      </c>
      <c r="B99" s="234" t="s">
        <v>94</v>
      </c>
      <c r="C99" s="119" t="s">
        <v>6333</v>
      </c>
      <c r="D99" s="119" t="s">
        <v>6141</v>
      </c>
      <c r="E99" s="176">
        <v>1</v>
      </c>
      <c r="F99" s="233" t="s">
        <v>40</v>
      </c>
      <c r="G99" s="233" t="s">
        <v>6146</v>
      </c>
      <c r="H99" s="234">
        <f t="shared" si="16"/>
        <v>1.5</v>
      </c>
      <c r="I99" s="124"/>
      <c r="J99" s="124" t="s">
        <v>38</v>
      </c>
      <c r="K99" s="124" t="s">
        <v>38</v>
      </c>
      <c r="L99" s="124" t="s">
        <v>38</v>
      </c>
      <c r="M99" s="124" t="s">
        <v>38</v>
      </c>
      <c r="N99" s="36">
        <f t="shared" si="17"/>
        <v>0</v>
      </c>
      <c r="O99" s="36" t="str">
        <f t="shared" si="15"/>
        <v>N/D</v>
      </c>
      <c r="P99" s="36" t="str">
        <f t="shared" si="15"/>
        <v>N/D</v>
      </c>
      <c r="Q99" s="217" t="str">
        <f t="shared" si="15"/>
        <v>N/D</v>
      </c>
      <c r="R99" s="36" t="str">
        <f t="shared" si="15"/>
        <v>N/D</v>
      </c>
      <c r="S99" s="155">
        <f t="shared" si="18"/>
        <v>0</v>
      </c>
      <c r="T99" s="162"/>
      <c r="U99" s="193"/>
      <c r="V99" s="193"/>
      <c r="W99" s="193"/>
    </row>
    <row r="100" spans="1:23" ht="26" x14ac:dyDescent="0.35">
      <c r="A100" s="34" t="s">
        <v>31</v>
      </c>
      <c r="B100" s="234" t="s">
        <v>94</v>
      </c>
      <c r="C100" s="119" t="s">
        <v>6334</v>
      </c>
      <c r="D100" s="119" t="s">
        <v>6142</v>
      </c>
      <c r="E100" s="176">
        <v>1</v>
      </c>
      <c r="F100" s="233" t="s">
        <v>50</v>
      </c>
      <c r="G100" s="233" t="s">
        <v>6147</v>
      </c>
      <c r="H100" s="234">
        <f t="shared" si="16"/>
        <v>1</v>
      </c>
      <c r="I100" s="124"/>
      <c r="J100" s="124" t="s">
        <v>38</v>
      </c>
      <c r="K100" s="124" t="s">
        <v>38</v>
      </c>
      <c r="L100" s="124" t="s">
        <v>38</v>
      </c>
      <c r="M100" s="124" t="s">
        <v>38</v>
      </c>
      <c r="N100" s="36">
        <f t="shared" si="17"/>
        <v>0</v>
      </c>
      <c r="O100" s="36" t="str">
        <f t="shared" si="15"/>
        <v>N/D</v>
      </c>
      <c r="P100" s="36" t="str">
        <f t="shared" si="15"/>
        <v>N/D</v>
      </c>
      <c r="Q100" s="217" t="str">
        <f t="shared" si="15"/>
        <v>N/D</v>
      </c>
      <c r="R100" s="36" t="str">
        <f t="shared" si="15"/>
        <v>N/D</v>
      </c>
      <c r="S100" s="155">
        <f t="shared" si="18"/>
        <v>0</v>
      </c>
      <c r="T100" s="162"/>
      <c r="U100" s="193"/>
      <c r="V100" s="193"/>
      <c r="W100" s="193"/>
    </row>
    <row r="101" spans="1:23" ht="39" x14ac:dyDescent="0.35">
      <c r="A101" s="80" t="s">
        <v>31</v>
      </c>
      <c r="B101" s="236" t="s">
        <v>94</v>
      </c>
      <c r="C101" s="120" t="s">
        <v>6335</v>
      </c>
      <c r="D101" s="120" t="s">
        <v>97</v>
      </c>
      <c r="E101" s="177">
        <v>1</v>
      </c>
      <c r="F101" s="235" t="s">
        <v>40</v>
      </c>
      <c r="G101" s="235" t="s">
        <v>6148</v>
      </c>
      <c r="H101" s="236">
        <f t="shared" si="16"/>
        <v>1.5</v>
      </c>
      <c r="I101" s="124"/>
      <c r="J101" s="126" t="s">
        <v>38</v>
      </c>
      <c r="K101" s="126" t="s">
        <v>38</v>
      </c>
      <c r="L101" s="126" t="s">
        <v>38</v>
      </c>
      <c r="M101" s="126" t="s">
        <v>38</v>
      </c>
      <c r="N101" s="79">
        <f t="shared" si="17"/>
        <v>0</v>
      </c>
      <c r="O101" s="79" t="str">
        <f t="shared" si="15"/>
        <v>N/D</v>
      </c>
      <c r="P101" s="79" t="str">
        <f t="shared" si="15"/>
        <v>N/D</v>
      </c>
      <c r="Q101" s="218" t="str">
        <f t="shared" si="15"/>
        <v>N/D</v>
      </c>
      <c r="R101" s="79" t="str">
        <f t="shared" si="15"/>
        <v>N/D</v>
      </c>
      <c r="S101" s="156">
        <f t="shared" si="18"/>
        <v>0</v>
      </c>
      <c r="T101" s="162"/>
      <c r="U101" s="193"/>
      <c r="V101" s="193"/>
      <c r="W101" s="193"/>
    </row>
    <row r="102" spans="1:23" s="25" customFormat="1" x14ac:dyDescent="0.35">
      <c r="A102" s="82" t="s">
        <v>31</v>
      </c>
      <c r="B102" s="237"/>
      <c r="C102" s="237"/>
      <c r="D102" s="237" t="s">
        <v>41</v>
      </c>
      <c r="E102" s="178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146">
        <f>SUM(S96:S101)/SUM(H96:H101)</f>
        <v>0</v>
      </c>
      <c r="U102" s="81"/>
      <c r="V102" s="81"/>
      <c r="W102" s="81"/>
    </row>
    <row r="103" spans="1:23" s="25" customFormat="1" x14ac:dyDescent="0.35">
      <c r="A103" s="84" t="s">
        <v>31</v>
      </c>
      <c r="B103" s="247"/>
      <c r="C103" s="247"/>
      <c r="D103" s="247" t="s">
        <v>98</v>
      </c>
      <c r="E103" s="184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148">
        <f>SUM(S14:S101)/SUM(H14:H101)</f>
        <v>0</v>
      </c>
      <c r="U103" s="83"/>
      <c r="V103" s="83"/>
      <c r="W103" s="83"/>
    </row>
    <row r="104" spans="1:23" s="25" customFormat="1" ht="32" customHeight="1" x14ac:dyDescent="0.35">
      <c r="A104" s="96" t="s">
        <v>6232</v>
      </c>
      <c r="B104" s="248"/>
      <c r="C104" s="248"/>
      <c r="D104" s="248" t="s">
        <v>6231</v>
      </c>
      <c r="E104" s="185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224"/>
      <c r="R104" s="97"/>
      <c r="S104" s="97"/>
      <c r="T104" s="192"/>
      <c r="U104" s="196"/>
      <c r="V104" s="196"/>
      <c r="W104" s="196"/>
    </row>
    <row r="105" spans="1:23" s="25" customFormat="1" ht="18" customHeight="1" x14ac:dyDescent="0.35">
      <c r="A105" s="89" t="s">
        <v>6231</v>
      </c>
      <c r="B105" s="238" t="s">
        <v>6231</v>
      </c>
      <c r="C105" s="238">
        <v>26</v>
      </c>
      <c r="D105" s="238" t="s">
        <v>141</v>
      </c>
      <c r="E105" s="179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220"/>
      <c r="R105" s="90"/>
      <c r="S105" s="90"/>
      <c r="T105" s="147"/>
      <c r="U105" s="90"/>
      <c r="V105" s="90"/>
      <c r="W105" s="90"/>
    </row>
    <row r="106" spans="1:23" ht="40" customHeight="1" x14ac:dyDescent="0.35">
      <c r="A106" s="87" t="s">
        <v>6231</v>
      </c>
      <c r="B106" s="232" t="s">
        <v>6231</v>
      </c>
      <c r="C106" s="231" t="s">
        <v>6233</v>
      </c>
      <c r="D106" s="231" t="s">
        <v>6262</v>
      </c>
      <c r="E106" s="175">
        <v>3</v>
      </c>
      <c r="F106" s="118" t="s">
        <v>50</v>
      </c>
      <c r="G106" s="118" t="s">
        <v>6291</v>
      </c>
      <c r="H106" s="88">
        <f t="shared" ref="H106:H134" si="19">IF(F106="Essencial",E106*2,IF(F106="Obrigatória",E106*1.5,IF(F106="Recomendada",E106*1,0)))</f>
        <v>3</v>
      </c>
      <c r="I106" s="122"/>
      <c r="J106" s="122"/>
      <c r="K106" s="122" t="s">
        <v>38</v>
      </c>
      <c r="L106" s="122" t="s">
        <v>38</v>
      </c>
      <c r="M106" s="122" t="s">
        <v>38</v>
      </c>
      <c r="N106" s="88">
        <f>IF(I106="Sim",H106*0.5,0)</f>
        <v>0</v>
      </c>
      <c r="O106" s="88">
        <f>IF(J106="Sim",H106*0.5,0)</f>
        <v>0</v>
      </c>
      <c r="P106" s="88" t="str">
        <f t="shared" ref="P106:R121" si="20">IF(K106="Não se aplica","N/D")</f>
        <v>N/D</v>
      </c>
      <c r="Q106" s="216" t="str">
        <f t="shared" si="20"/>
        <v>N/D</v>
      </c>
      <c r="R106" s="88" t="str">
        <f t="shared" si="20"/>
        <v>N/D</v>
      </c>
      <c r="S106" s="154">
        <f t="shared" ref="S106:S134" si="21">SUM(N106:R106)</f>
        <v>0</v>
      </c>
      <c r="T106" s="162"/>
      <c r="U106" s="193"/>
      <c r="V106" s="193"/>
      <c r="W106" s="193"/>
    </row>
    <row r="107" spans="1:23" ht="40" customHeight="1" x14ac:dyDescent="0.35">
      <c r="A107" s="34" t="s">
        <v>6231</v>
      </c>
      <c r="B107" s="234" t="s">
        <v>6231</v>
      </c>
      <c r="C107" s="233" t="s">
        <v>6234</v>
      </c>
      <c r="D107" s="233" t="s">
        <v>6263</v>
      </c>
      <c r="E107" s="176">
        <v>3</v>
      </c>
      <c r="F107" s="119" t="s">
        <v>50</v>
      </c>
      <c r="G107" s="119" t="s">
        <v>6292</v>
      </c>
      <c r="H107" s="36">
        <f t="shared" si="19"/>
        <v>3</v>
      </c>
      <c r="I107" s="124"/>
      <c r="J107" s="124" t="s">
        <v>38</v>
      </c>
      <c r="K107" s="124" t="s">
        <v>38</v>
      </c>
      <c r="L107" s="124" t="s">
        <v>38</v>
      </c>
      <c r="M107" s="124" t="s">
        <v>38</v>
      </c>
      <c r="N107" s="36">
        <f>IF(I107="Sim",H107*1,0)</f>
        <v>0</v>
      </c>
      <c r="O107" s="36" t="str">
        <f>IF(J107="Não se aplica","N/D")</f>
        <v>N/D</v>
      </c>
      <c r="P107" s="36" t="str">
        <f t="shared" si="20"/>
        <v>N/D</v>
      </c>
      <c r="Q107" s="217" t="str">
        <f t="shared" si="20"/>
        <v>N/D</v>
      </c>
      <c r="R107" s="36" t="str">
        <f t="shared" si="20"/>
        <v>N/D</v>
      </c>
      <c r="S107" s="155">
        <f t="shared" si="21"/>
        <v>0</v>
      </c>
      <c r="T107" s="162"/>
      <c r="U107" s="193"/>
      <c r="V107" s="193"/>
      <c r="W107" s="193"/>
    </row>
    <row r="108" spans="1:23" ht="40" customHeight="1" x14ac:dyDescent="0.35">
      <c r="A108" s="34" t="s">
        <v>6231</v>
      </c>
      <c r="B108" s="234" t="s">
        <v>6231</v>
      </c>
      <c r="C108" s="233" t="s">
        <v>6235</v>
      </c>
      <c r="D108" s="233" t="s">
        <v>6264</v>
      </c>
      <c r="E108" s="176">
        <v>3</v>
      </c>
      <c r="F108" s="119" t="s">
        <v>50</v>
      </c>
      <c r="G108" s="119" t="s">
        <v>6293</v>
      </c>
      <c r="H108" s="36">
        <f t="shared" si="19"/>
        <v>3</v>
      </c>
      <c r="I108" s="124"/>
      <c r="J108" s="124" t="s">
        <v>38</v>
      </c>
      <c r="K108" s="124" t="s">
        <v>38</v>
      </c>
      <c r="L108" s="124" t="s">
        <v>38</v>
      </c>
      <c r="M108" s="124" t="s">
        <v>38</v>
      </c>
      <c r="N108" s="36">
        <f>IF(I108="Sim",H108*1,0)</f>
        <v>0</v>
      </c>
      <c r="O108" s="36" t="str">
        <f>IF(J108="Não se aplica","N/D")</f>
        <v>N/D</v>
      </c>
      <c r="P108" s="36" t="str">
        <f t="shared" si="20"/>
        <v>N/D</v>
      </c>
      <c r="Q108" s="217" t="str">
        <f t="shared" si="20"/>
        <v>N/D</v>
      </c>
      <c r="R108" s="36" t="str">
        <f t="shared" si="20"/>
        <v>N/D</v>
      </c>
      <c r="S108" s="155">
        <f t="shared" si="21"/>
        <v>0</v>
      </c>
      <c r="T108" s="162"/>
      <c r="U108" s="193"/>
      <c r="V108" s="193"/>
      <c r="W108" s="193"/>
    </row>
    <row r="109" spans="1:23" ht="40" customHeight="1" x14ac:dyDescent="0.35">
      <c r="A109" s="34" t="s">
        <v>6231</v>
      </c>
      <c r="B109" s="234" t="s">
        <v>6231</v>
      </c>
      <c r="C109" s="233" t="s">
        <v>6236</v>
      </c>
      <c r="D109" s="233" t="s">
        <v>6265</v>
      </c>
      <c r="E109" s="176">
        <v>3</v>
      </c>
      <c r="F109" s="119" t="s">
        <v>50</v>
      </c>
      <c r="G109" s="119" t="s">
        <v>6294</v>
      </c>
      <c r="H109" s="36">
        <f t="shared" si="19"/>
        <v>3</v>
      </c>
      <c r="I109" s="124"/>
      <c r="J109" s="124" t="s">
        <v>38</v>
      </c>
      <c r="K109" s="124" t="s">
        <v>38</v>
      </c>
      <c r="L109" s="124" t="s">
        <v>38</v>
      </c>
      <c r="M109" s="124" t="s">
        <v>38</v>
      </c>
      <c r="N109" s="36">
        <f>IF(I109="Sim",H109*1,0)</f>
        <v>0</v>
      </c>
      <c r="O109" s="36" t="str">
        <f>IF(J109="Não se aplica","N/D")</f>
        <v>N/D</v>
      </c>
      <c r="P109" s="36" t="str">
        <f t="shared" si="20"/>
        <v>N/D</v>
      </c>
      <c r="Q109" s="217" t="str">
        <f t="shared" si="20"/>
        <v>N/D</v>
      </c>
      <c r="R109" s="36" t="str">
        <f t="shared" si="20"/>
        <v>N/D</v>
      </c>
      <c r="S109" s="155">
        <f t="shared" si="21"/>
        <v>0</v>
      </c>
      <c r="T109" s="162"/>
      <c r="U109" s="193"/>
      <c r="V109" s="193"/>
      <c r="W109" s="193"/>
    </row>
    <row r="110" spans="1:23" ht="40" customHeight="1" x14ac:dyDescent="0.35">
      <c r="A110" s="34" t="s">
        <v>6231</v>
      </c>
      <c r="B110" s="234" t="s">
        <v>6231</v>
      </c>
      <c r="C110" s="233" t="s">
        <v>6237</v>
      </c>
      <c r="D110" s="233" t="s">
        <v>6266</v>
      </c>
      <c r="E110" s="176">
        <v>3</v>
      </c>
      <c r="F110" s="119" t="s">
        <v>40</v>
      </c>
      <c r="G110" s="119" t="s">
        <v>6295</v>
      </c>
      <c r="H110" s="36">
        <f t="shared" si="19"/>
        <v>4.5</v>
      </c>
      <c r="I110" s="124"/>
      <c r="J110" s="124" t="s">
        <v>38</v>
      </c>
      <c r="K110" s="124" t="s">
        <v>38</v>
      </c>
      <c r="L110" s="124" t="s">
        <v>38</v>
      </c>
      <c r="M110" s="124" t="s">
        <v>38</v>
      </c>
      <c r="N110" s="36">
        <f>IF(I110="Sim",H110*1,0)</f>
        <v>0</v>
      </c>
      <c r="O110" s="36" t="str">
        <f>IF(J110="Não se aplica","N/D")</f>
        <v>N/D</v>
      </c>
      <c r="P110" s="36" t="str">
        <f t="shared" si="20"/>
        <v>N/D</v>
      </c>
      <c r="Q110" s="217" t="str">
        <f t="shared" si="20"/>
        <v>N/D</v>
      </c>
      <c r="R110" s="36" t="str">
        <f t="shared" si="20"/>
        <v>N/D</v>
      </c>
      <c r="S110" s="155">
        <f t="shared" si="21"/>
        <v>0</v>
      </c>
      <c r="T110" s="162"/>
      <c r="U110" s="193"/>
      <c r="V110" s="193"/>
      <c r="W110" s="193"/>
    </row>
    <row r="111" spans="1:23" ht="40" customHeight="1" x14ac:dyDescent="0.35">
      <c r="A111" s="34" t="s">
        <v>6231</v>
      </c>
      <c r="B111" s="234" t="s">
        <v>6231</v>
      </c>
      <c r="C111" s="233" t="s">
        <v>6238</v>
      </c>
      <c r="D111" s="233" t="s">
        <v>6267</v>
      </c>
      <c r="E111" s="176">
        <v>3</v>
      </c>
      <c r="F111" s="119" t="s">
        <v>50</v>
      </c>
      <c r="G111" s="119" t="s">
        <v>6292</v>
      </c>
      <c r="H111" s="36">
        <f t="shared" si="19"/>
        <v>3</v>
      </c>
      <c r="I111" s="124"/>
      <c r="J111" s="124" t="s">
        <v>38</v>
      </c>
      <c r="K111" s="124"/>
      <c r="L111" s="124" t="s">
        <v>38</v>
      </c>
      <c r="M111" s="124" t="s">
        <v>38</v>
      </c>
      <c r="N111" s="36">
        <f>IF(I111="Sim",H111*0.6,0)</f>
        <v>0</v>
      </c>
      <c r="O111" s="36" t="str">
        <f>IF(J111="Não se aplica","N/D")</f>
        <v>N/D</v>
      </c>
      <c r="P111" s="36">
        <f>IF(I111="Sim",H111*0.4,0)</f>
        <v>0</v>
      </c>
      <c r="Q111" s="217" t="str">
        <f t="shared" si="20"/>
        <v>N/D</v>
      </c>
      <c r="R111" s="36" t="str">
        <f t="shared" si="20"/>
        <v>N/D</v>
      </c>
      <c r="S111" s="155">
        <f t="shared" si="21"/>
        <v>0</v>
      </c>
      <c r="T111" s="162"/>
      <c r="U111" s="193"/>
      <c r="V111" s="193"/>
      <c r="W111" s="193"/>
    </row>
    <row r="112" spans="1:23" ht="40" customHeight="1" x14ac:dyDescent="0.35">
      <c r="A112" s="34" t="s">
        <v>6231</v>
      </c>
      <c r="B112" s="234" t="s">
        <v>6231</v>
      </c>
      <c r="C112" s="233" t="s">
        <v>6239</v>
      </c>
      <c r="D112" s="233" t="s">
        <v>6268</v>
      </c>
      <c r="E112" s="176">
        <v>3</v>
      </c>
      <c r="F112" s="119" t="s">
        <v>40</v>
      </c>
      <c r="G112" s="119" t="s">
        <v>6296</v>
      </c>
      <c r="H112" s="36">
        <f t="shared" si="19"/>
        <v>4.5</v>
      </c>
      <c r="I112" s="124"/>
      <c r="J112" s="124"/>
      <c r="K112" s="124" t="s">
        <v>38</v>
      </c>
      <c r="L112" s="124" t="s">
        <v>38</v>
      </c>
      <c r="M112" s="124" t="s">
        <v>38</v>
      </c>
      <c r="N112" s="36">
        <f>IF(I112="Sim",H112*0.5,0)</f>
        <v>0</v>
      </c>
      <c r="O112" s="36">
        <f>IF(J112="Sim",H112*0.5,0)</f>
        <v>0</v>
      </c>
      <c r="P112" s="36" t="str">
        <f>IF(K112="Não se aplica","N/D")</f>
        <v>N/D</v>
      </c>
      <c r="Q112" s="217" t="str">
        <f t="shared" si="20"/>
        <v>N/D</v>
      </c>
      <c r="R112" s="36" t="str">
        <f t="shared" si="20"/>
        <v>N/D</v>
      </c>
      <c r="S112" s="155">
        <f t="shared" si="21"/>
        <v>0</v>
      </c>
      <c r="T112" s="162"/>
      <c r="U112" s="193"/>
      <c r="V112" s="193"/>
      <c r="W112" s="193"/>
    </row>
    <row r="113" spans="1:23" ht="40" customHeight="1" x14ac:dyDescent="0.35">
      <c r="A113" s="34" t="s">
        <v>6231</v>
      </c>
      <c r="B113" s="234" t="s">
        <v>6231</v>
      </c>
      <c r="C113" s="233" t="s">
        <v>6240</v>
      </c>
      <c r="D113" s="233" t="s">
        <v>6269</v>
      </c>
      <c r="E113" s="176">
        <v>3</v>
      </c>
      <c r="F113" s="119" t="s">
        <v>50</v>
      </c>
      <c r="G113" s="119" t="s">
        <v>6297</v>
      </c>
      <c r="H113" s="36">
        <f t="shared" si="19"/>
        <v>3</v>
      </c>
      <c r="I113" s="124"/>
      <c r="J113" s="124"/>
      <c r="K113" s="124" t="s">
        <v>38</v>
      </c>
      <c r="L113" s="124" t="s">
        <v>38</v>
      </c>
      <c r="M113" s="124" t="s">
        <v>38</v>
      </c>
      <c r="N113" s="36">
        <f>IF(I113="Sim",H113*0.5,0)</f>
        <v>0</v>
      </c>
      <c r="O113" s="36">
        <f>IF(J113="Sim",H113*0.5,0)</f>
        <v>0</v>
      </c>
      <c r="P113" s="36" t="str">
        <f>IF(K113="Não se aplica","N/D")</f>
        <v>N/D</v>
      </c>
      <c r="Q113" s="217" t="str">
        <f t="shared" si="20"/>
        <v>N/D</v>
      </c>
      <c r="R113" s="36" t="str">
        <f t="shared" si="20"/>
        <v>N/D</v>
      </c>
      <c r="S113" s="155">
        <f t="shared" si="21"/>
        <v>0</v>
      </c>
      <c r="T113" s="162"/>
      <c r="U113" s="193"/>
      <c r="V113" s="193"/>
      <c r="W113" s="193"/>
    </row>
    <row r="114" spans="1:23" ht="40" customHeight="1" x14ac:dyDescent="0.35">
      <c r="A114" s="34" t="s">
        <v>6231</v>
      </c>
      <c r="B114" s="234" t="s">
        <v>6231</v>
      </c>
      <c r="C114" s="233" t="s">
        <v>6241</v>
      </c>
      <c r="D114" s="233" t="s">
        <v>6270</v>
      </c>
      <c r="E114" s="176">
        <v>3</v>
      </c>
      <c r="F114" s="119" t="s">
        <v>50</v>
      </c>
      <c r="G114" s="119" t="s">
        <v>6297</v>
      </c>
      <c r="H114" s="36">
        <f t="shared" si="19"/>
        <v>3</v>
      </c>
      <c r="I114" s="124"/>
      <c r="J114" s="124"/>
      <c r="K114" s="124"/>
      <c r="L114" s="124" t="s">
        <v>38</v>
      </c>
      <c r="M114" s="124" t="s">
        <v>38</v>
      </c>
      <c r="N114" s="36">
        <f>IF(I114="Sim",H114*0.375,0)</f>
        <v>0</v>
      </c>
      <c r="O114" s="36">
        <f>IF(J114="Sim",H114*0.375,0)</f>
        <v>0</v>
      </c>
      <c r="P114" s="36">
        <f>IF(K114="Sim",H114*0.25,0)</f>
        <v>0</v>
      </c>
      <c r="Q114" s="217" t="str">
        <f t="shared" si="20"/>
        <v>N/D</v>
      </c>
      <c r="R114" s="36" t="str">
        <f t="shared" si="20"/>
        <v>N/D</v>
      </c>
      <c r="S114" s="155">
        <f t="shared" si="21"/>
        <v>0</v>
      </c>
      <c r="T114" s="162"/>
      <c r="U114" s="193"/>
      <c r="V114" s="193"/>
      <c r="W114" s="193"/>
    </row>
    <row r="115" spans="1:23" ht="40" customHeight="1" x14ac:dyDescent="0.35">
      <c r="A115" s="34" t="s">
        <v>6231</v>
      </c>
      <c r="B115" s="234" t="s">
        <v>6231</v>
      </c>
      <c r="C115" s="233" t="s">
        <v>6242</v>
      </c>
      <c r="D115" s="233" t="s">
        <v>6271</v>
      </c>
      <c r="E115" s="176">
        <v>3</v>
      </c>
      <c r="F115" s="119" t="s">
        <v>50</v>
      </c>
      <c r="G115" s="119" t="s">
        <v>6304</v>
      </c>
      <c r="H115" s="36">
        <f t="shared" si="19"/>
        <v>3</v>
      </c>
      <c r="I115" s="124"/>
      <c r="J115" s="124"/>
      <c r="K115" s="124"/>
      <c r="L115" s="124" t="s">
        <v>38</v>
      </c>
      <c r="M115" s="124" t="s">
        <v>38</v>
      </c>
      <c r="N115" s="36">
        <f>IF(I115="Sim",H115*0.375,0)</f>
        <v>0</v>
      </c>
      <c r="O115" s="36">
        <f>IF(J115="Sim",H115*0.375,0)</f>
        <v>0</v>
      </c>
      <c r="P115" s="36">
        <f>IF(K115="Sim",H115*0.25,0)</f>
        <v>0</v>
      </c>
      <c r="Q115" s="217" t="str">
        <f t="shared" si="20"/>
        <v>N/D</v>
      </c>
      <c r="R115" s="36" t="str">
        <f t="shared" si="20"/>
        <v>N/D</v>
      </c>
      <c r="S115" s="155">
        <f t="shared" si="21"/>
        <v>0</v>
      </c>
      <c r="T115" s="162"/>
      <c r="U115" s="193"/>
      <c r="V115" s="193"/>
      <c r="W115" s="193"/>
    </row>
    <row r="116" spans="1:23" ht="40" customHeight="1" x14ac:dyDescent="0.35">
      <c r="A116" s="34" t="s">
        <v>6231</v>
      </c>
      <c r="B116" s="234" t="s">
        <v>6231</v>
      </c>
      <c r="C116" s="233" t="s">
        <v>6243</v>
      </c>
      <c r="D116" s="233" t="s">
        <v>6272</v>
      </c>
      <c r="E116" s="176">
        <v>3</v>
      </c>
      <c r="F116" s="119" t="s">
        <v>50</v>
      </c>
      <c r="G116" s="119" t="s">
        <v>6297</v>
      </c>
      <c r="H116" s="36">
        <f t="shared" si="19"/>
        <v>3</v>
      </c>
      <c r="I116" s="124"/>
      <c r="J116" s="124"/>
      <c r="K116" s="124" t="s">
        <v>38</v>
      </c>
      <c r="L116" s="124" t="s">
        <v>38</v>
      </c>
      <c r="M116" s="124" t="s">
        <v>38</v>
      </c>
      <c r="N116" s="36">
        <f>IF(I116="Sim",H116*0.5,0)</f>
        <v>0</v>
      </c>
      <c r="O116" s="36">
        <f>IF(J116="Sim",H116*0.5,0)</f>
        <v>0</v>
      </c>
      <c r="P116" s="36" t="str">
        <f>IF(K116="Não se aplica","N/D")</f>
        <v>N/D</v>
      </c>
      <c r="Q116" s="217" t="str">
        <f t="shared" si="20"/>
        <v>N/D</v>
      </c>
      <c r="R116" s="36" t="str">
        <f t="shared" si="20"/>
        <v>N/D</v>
      </c>
      <c r="S116" s="155">
        <f t="shared" si="21"/>
        <v>0</v>
      </c>
      <c r="T116" s="162"/>
      <c r="U116" s="193"/>
      <c r="V116" s="193"/>
      <c r="W116" s="193"/>
    </row>
    <row r="117" spans="1:23" ht="40" customHeight="1" x14ac:dyDescent="0.35">
      <c r="A117" s="34" t="s">
        <v>6231</v>
      </c>
      <c r="B117" s="234" t="s">
        <v>6231</v>
      </c>
      <c r="C117" s="233" t="s">
        <v>6244</v>
      </c>
      <c r="D117" s="233" t="s">
        <v>6273</v>
      </c>
      <c r="E117" s="176">
        <v>3</v>
      </c>
      <c r="F117" s="119" t="s">
        <v>40</v>
      </c>
      <c r="G117" s="119" t="s">
        <v>6298</v>
      </c>
      <c r="H117" s="36">
        <f t="shared" si="19"/>
        <v>4.5</v>
      </c>
      <c r="I117" s="124"/>
      <c r="J117" s="124"/>
      <c r="K117" s="124" t="s">
        <v>38</v>
      </c>
      <c r="L117" s="124" t="s">
        <v>38</v>
      </c>
      <c r="M117" s="124" t="s">
        <v>38</v>
      </c>
      <c r="N117" s="36">
        <f>IF(I117="Sim",H117*0.5,0)</f>
        <v>0</v>
      </c>
      <c r="O117" s="36">
        <f>IF(J117="Sim",H117*0.5,0)</f>
        <v>0</v>
      </c>
      <c r="P117" s="36" t="str">
        <f>IF(K117="Não se aplica","N/D")</f>
        <v>N/D</v>
      </c>
      <c r="Q117" s="217" t="str">
        <f t="shared" si="20"/>
        <v>N/D</v>
      </c>
      <c r="R117" s="36" t="str">
        <f t="shared" si="20"/>
        <v>N/D</v>
      </c>
      <c r="S117" s="155">
        <f t="shared" si="21"/>
        <v>0</v>
      </c>
      <c r="T117" s="162"/>
      <c r="U117" s="193"/>
      <c r="V117" s="193"/>
      <c r="W117" s="193"/>
    </row>
    <row r="118" spans="1:23" ht="40" customHeight="1" x14ac:dyDescent="0.35">
      <c r="A118" s="34" t="s">
        <v>6231</v>
      </c>
      <c r="B118" s="234" t="s">
        <v>6231</v>
      </c>
      <c r="C118" s="233" t="s">
        <v>6245</v>
      </c>
      <c r="D118" s="233" t="s">
        <v>6274</v>
      </c>
      <c r="E118" s="176">
        <v>3</v>
      </c>
      <c r="F118" s="119" t="s">
        <v>40</v>
      </c>
      <c r="G118" s="119" t="s">
        <v>6299</v>
      </c>
      <c r="H118" s="36">
        <f t="shared" si="19"/>
        <v>4.5</v>
      </c>
      <c r="I118" s="124"/>
      <c r="J118" s="124"/>
      <c r="K118" s="124" t="s">
        <v>38</v>
      </c>
      <c r="L118" s="124" t="s">
        <v>38</v>
      </c>
      <c r="M118" s="124" t="s">
        <v>38</v>
      </c>
      <c r="N118" s="36">
        <f>IF(I118="Sim",H118*0.5,0)</f>
        <v>0</v>
      </c>
      <c r="O118" s="36">
        <f>IF(J118="Sim",H118*0.5,0)</f>
        <v>0</v>
      </c>
      <c r="P118" s="36" t="str">
        <f>IF(K118="Não se aplica","N/D")</f>
        <v>N/D</v>
      </c>
      <c r="Q118" s="217" t="str">
        <f t="shared" si="20"/>
        <v>N/D</v>
      </c>
      <c r="R118" s="36" t="str">
        <f t="shared" si="20"/>
        <v>N/D</v>
      </c>
      <c r="S118" s="155">
        <f t="shared" si="21"/>
        <v>0</v>
      </c>
      <c r="T118" s="162"/>
      <c r="U118" s="193"/>
      <c r="V118" s="193"/>
      <c r="W118" s="193"/>
    </row>
    <row r="119" spans="1:23" ht="40" customHeight="1" x14ac:dyDescent="0.35">
      <c r="A119" s="34" t="s">
        <v>6231</v>
      </c>
      <c r="B119" s="234" t="s">
        <v>6231</v>
      </c>
      <c r="C119" s="233" t="s">
        <v>6246</v>
      </c>
      <c r="D119" s="233" t="s">
        <v>6275</v>
      </c>
      <c r="E119" s="176">
        <v>3</v>
      </c>
      <c r="F119" s="119" t="s">
        <v>40</v>
      </c>
      <c r="G119" s="119" t="s">
        <v>6300</v>
      </c>
      <c r="H119" s="36">
        <f t="shared" si="19"/>
        <v>4.5</v>
      </c>
      <c r="I119" s="124"/>
      <c r="J119" s="124"/>
      <c r="K119" s="124" t="s">
        <v>38</v>
      </c>
      <c r="L119" s="124" t="s">
        <v>38</v>
      </c>
      <c r="M119" s="124" t="s">
        <v>38</v>
      </c>
      <c r="N119" s="36">
        <f>IF(I119="Sim",H119*0.5,0)</f>
        <v>0</v>
      </c>
      <c r="O119" s="36">
        <f>IF(J119="Sim",H119*0.5,0)</f>
        <v>0</v>
      </c>
      <c r="P119" s="36" t="str">
        <f>IF(K119="Não se aplica","N/D")</f>
        <v>N/D</v>
      </c>
      <c r="Q119" s="217" t="str">
        <f t="shared" si="20"/>
        <v>N/D</v>
      </c>
      <c r="R119" s="36" t="str">
        <f t="shared" si="20"/>
        <v>N/D</v>
      </c>
      <c r="S119" s="155">
        <f t="shared" si="21"/>
        <v>0</v>
      </c>
      <c r="T119" s="162"/>
      <c r="U119" s="193"/>
      <c r="V119" s="193"/>
      <c r="W119" s="193"/>
    </row>
    <row r="120" spans="1:23" ht="40" customHeight="1" x14ac:dyDescent="0.35">
      <c r="A120" s="34" t="s">
        <v>6231</v>
      </c>
      <c r="B120" s="234" t="s">
        <v>6231</v>
      </c>
      <c r="C120" s="233" t="s">
        <v>6247</v>
      </c>
      <c r="D120" s="233" t="s">
        <v>6276</v>
      </c>
      <c r="E120" s="176">
        <v>3</v>
      </c>
      <c r="F120" s="119" t="s">
        <v>40</v>
      </c>
      <c r="G120" s="119" t="s">
        <v>6305</v>
      </c>
      <c r="H120" s="36">
        <f t="shared" si="19"/>
        <v>4.5</v>
      </c>
      <c r="I120" s="124"/>
      <c r="J120" s="124"/>
      <c r="K120" s="124"/>
      <c r="L120" s="124" t="s">
        <v>38</v>
      </c>
      <c r="M120" s="124" t="s">
        <v>38</v>
      </c>
      <c r="N120" s="36">
        <f t="shared" ref="N120:N134" si="22">IF(I120="Sim",H120*0.375,0)</f>
        <v>0</v>
      </c>
      <c r="O120" s="36">
        <f t="shared" ref="O120:O134" si="23">IF(J120="Sim",H120*0.375,0)</f>
        <v>0</v>
      </c>
      <c r="P120" s="36">
        <f t="shared" ref="P120:P134" si="24">IF(K120="Sim",H120*0.25,0)</f>
        <v>0</v>
      </c>
      <c r="Q120" s="217" t="str">
        <f t="shared" si="20"/>
        <v>N/D</v>
      </c>
      <c r="R120" s="36" t="str">
        <f t="shared" si="20"/>
        <v>N/D</v>
      </c>
      <c r="S120" s="155">
        <f t="shared" si="21"/>
        <v>0</v>
      </c>
      <c r="T120" s="162"/>
      <c r="U120" s="193"/>
      <c r="V120" s="193"/>
      <c r="W120" s="193"/>
    </row>
    <row r="121" spans="1:23" ht="40" customHeight="1" x14ac:dyDescent="0.35">
      <c r="A121" s="34" t="s">
        <v>6231</v>
      </c>
      <c r="B121" s="234" t="s">
        <v>6231</v>
      </c>
      <c r="C121" s="233" t="s">
        <v>6248</v>
      </c>
      <c r="D121" s="233" t="s">
        <v>6277</v>
      </c>
      <c r="E121" s="176">
        <v>3</v>
      </c>
      <c r="F121" s="119" t="s">
        <v>40</v>
      </c>
      <c r="G121" s="119" t="s">
        <v>6305</v>
      </c>
      <c r="H121" s="36">
        <f t="shared" si="19"/>
        <v>4.5</v>
      </c>
      <c r="I121" s="124"/>
      <c r="J121" s="124"/>
      <c r="K121" s="124"/>
      <c r="L121" s="124" t="s">
        <v>38</v>
      </c>
      <c r="M121" s="124" t="s">
        <v>38</v>
      </c>
      <c r="N121" s="36">
        <f t="shared" si="22"/>
        <v>0</v>
      </c>
      <c r="O121" s="36">
        <f t="shared" si="23"/>
        <v>0</v>
      </c>
      <c r="P121" s="36">
        <f t="shared" si="24"/>
        <v>0</v>
      </c>
      <c r="Q121" s="217" t="str">
        <f t="shared" si="20"/>
        <v>N/D</v>
      </c>
      <c r="R121" s="36" t="str">
        <f t="shared" si="20"/>
        <v>N/D</v>
      </c>
      <c r="S121" s="155">
        <f t="shared" si="21"/>
        <v>0</v>
      </c>
      <c r="T121" s="162"/>
      <c r="U121" s="193"/>
      <c r="V121" s="193"/>
      <c r="W121" s="193"/>
    </row>
    <row r="122" spans="1:23" ht="40" customHeight="1" x14ac:dyDescent="0.35">
      <c r="A122" s="34" t="s">
        <v>6231</v>
      </c>
      <c r="B122" s="234" t="s">
        <v>6231</v>
      </c>
      <c r="C122" s="233" t="s">
        <v>6249</v>
      </c>
      <c r="D122" s="233" t="s">
        <v>6278</v>
      </c>
      <c r="E122" s="176">
        <v>3</v>
      </c>
      <c r="F122" s="119" t="s">
        <v>40</v>
      </c>
      <c r="G122" s="119" t="s">
        <v>6305</v>
      </c>
      <c r="H122" s="36">
        <f t="shared" si="19"/>
        <v>4.5</v>
      </c>
      <c r="I122" s="124"/>
      <c r="J122" s="124"/>
      <c r="K122" s="124"/>
      <c r="L122" s="124" t="s">
        <v>38</v>
      </c>
      <c r="M122" s="124" t="s">
        <v>38</v>
      </c>
      <c r="N122" s="36">
        <f t="shared" si="22"/>
        <v>0</v>
      </c>
      <c r="O122" s="36">
        <f t="shared" si="23"/>
        <v>0</v>
      </c>
      <c r="P122" s="36">
        <f t="shared" si="24"/>
        <v>0</v>
      </c>
      <c r="Q122" s="217" t="str">
        <f t="shared" ref="Q122:R134" si="25">IF(L122="Não se aplica","N/D")</f>
        <v>N/D</v>
      </c>
      <c r="R122" s="36" t="str">
        <f t="shared" si="25"/>
        <v>N/D</v>
      </c>
      <c r="S122" s="155">
        <f t="shared" si="21"/>
        <v>0</v>
      </c>
      <c r="T122" s="162"/>
      <c r="U122" s="193"/>
      <c r="V122" s="193"/>
      <c r="W122" s="193"/>
    </row>
    <row r="123" spans="1:23" ht="40" customHeight="1" x14ac:dyDescent="0.35">
      <c r="A123" s="34" t="s">
        <v>6231</v>
      </c>
      <c r="B123" s="234" t="s">
        <v>6231</v>
      </c>
      <c r="C123" s="233" t="s">
        <v>6250</v>
      </c>
      <c r="D123" s="233" t="s">
        <v>6279</v>
      </c>
      <c r="E123" s="176">
        <v>3</v>
      </c>
      <c r="F123" s="119" t="s">
        <v>40</v>
      </c>
      <c r="G123" s="119" t="s">
        <v>6305</v>
      </c>
      <c r="H123" s="36">
        <f t="shared" si="19"/>
        <v>4.5</v>
      </c>
      <c r="I123" s="124"/>
      <c r="J123" s="124"/>
      <c r="K123" s="124"/>
      <c r="L123" s="124" t="s">
        <v>38</v>
      </c>
      <c r="M123" s="124" t="s">
        <v>38</v>
      </c>
      <c r="N123" s="36">
        <f t="shared" si="22"/>
        <v>0</v>
      </c>
      <c r="O123" s="36">
        <f t="shared" si="23"/>
        <v>0</v>
      </c>
      <c r="P123" s="36">
        <f t="shared" si="24"/>
        <v>0</v>
      </c>
      <c r="Q123" s="217" t="str">
        <f t="shared" si="25"/>
        <v>N/D</v>
      </c>
      <c r="R123" s="36" t="str">
        <f t="shared" si="25"/>
        <v>N/D</v>
      </c>
      <c r="S123" s="155">
        <f t="shared" si="21"/>
        <v>0</v>
      </c>
      <c r="T123" s="162"/>
      <c r="U123" s="193"/>
      <c r="V123" s="193"/>
      <c r="W123" s="193"/>
    </row>
    <row r="124" spans="1:23" ht="40" customHeight="1" x14ac:dyDescent="0.35">
      <c r="A124" s="34" t="s">
        <v>6231</v>
      </c>
      <c r="B124" s="234" t="s">
        <v>6231</v>
      </c>
      <c r="C124" s="233" t="s">
        <v>6251</v>
      </c>
      <c r="D124" s="233" t="s">
        <v>6280</v>
      </c>
      <c r="E124" s="176">
        <v>3</v>
      </c>
      <c r="F124" s="119" t="s">
        <v>40</v>
      </c>
      <c r="G124" s="119" t="s">
        <v>6305</v>
      </c>
      <c r="H124" s="36">
        <f t="shared" si="19"/>
        <v>4.5</v>
      </c>
      <c r="I124" s="124"/>
      <c r="J124" s="124"/>
      <c r="K124" s="124"/>
      <c r="L124" s="124" t="s">
        <v>38</v>
      </c>
      <c r="M124" s="124" t="s">
        <v>38</v>
      </c>
      <c r="N124" s="36">
        <f t="shared" si="22"/>
        <v>0</v>
      </c>
      <c r="O124" s="36">
        <f t="shared" si="23"/>
        <v>0</v>
      </c>
      <c r="P124" s="36">
        <f t="shared" si="24"/>
        <v>0</v>
      </c>
      <c r="Q124" s="217" t="str">
        <f t="shared" si="25"/>
        <v>N/D</v>
      </c>
      <c r="R124" s="36" t="str">
        <f t="shared" si="25"/>
        <v>N/D</v>
      </c>
      <c r="S124" s="155">
        <f t="shared" si="21"/>
        <v>0</v>
      </c>
      <c r="T124" s="162"/>
      <c r="U124" s="193"/>
      <c r="V124" s="193"/>
      <c r="W124" s="193"/>
    </row>
    <row r="125" spans="1:23" ht="40" customHeight="1" x14ac:dyDescent="0.35">
      <c r="A125" s="34" t="s">
        <v>6231</v>
      </c>
      <c r="B125" s="234" t="s">
        <v>6231</v>
      </c>
      <c r="C125" s="233" t="s">
        <v>6252</v>
      </c>
      <c r="D125" s="233" t="s">
        <v>6281</v>
      </c>
      <c r="E125" s="176">
        <v>3</v>
      </c>
      <c r="F125" s="119" t="s">
        <v>40</v>
      </c>
      <c r="G125" s="119" t="s">
        <v>6305</v>
      </c>
      <c r="H125" s="36">
        <f t="shared" si="19"/>
        <v>4.5</v>
      </c>
      <c r="I125" s="124"/>
      <c r="J125" s="124"/>
      <c r="K125" s="124"/>
      <c r="L125" s="124" t="s">
        <v>38</v>
      </c>
      <c r="M125" s="124" t="s">
        <v>38</v>
      </c>
      <c r="N125" s="36">
        <f t="shared" si="22"/>
        <v>0</v>
      </c>
      <c r="O125" s="36">
        <f t="shared" si="23"/>
        <v>0</v>
      </c>
      <c r="P125" s="36">
        <f t="shared" si="24"/>
        <v>0</v>
      </c>
      <c r="Q125" s="217" t="str">
        <f t="shared" si="25"/>
        <v>N/D</v>
      </c>
      <c r="R125" s="36" t="str">
        <f t="shared" si="25"/>
        <v>N/D</v>
      </c>
      <c r="S125" s="155">
        <f t="shared" si="21"/>
        <v>0</v>
      </c>
      <c r="T125" s="162"/>
      <c r="U125" s="193"/>
      <c r="V125" s="193"/>
      <c r="W125" s="193"/>
    </row>
    <row r="126" spans="1:23" ht="40" customHeight="1" x14ac:dyDescent="0.35">
      <c r="A126" s="34" t="s">
        <v>6231</v>
      </c>
      <c r="B126" s="234" t="s">
        <v>6231</v>
      </c>
      <c r="C126" s="233" t="s">
        <v>6253</v>
      </c>
      <c r="D126" s="233" t="s">
        <v>6282</v>
      </c>
      <c r="E126" s="176">
        <v>3</v>
      </c>
      <c r="F126" s="119" t="s">
        <v>40</v>
      </c>
      <c r="G126" s="119" t="s">
        <v>6305</v>
      </c>
      <c r="H126" s="36">
        <f t="shared" si="19"/>
        <v>4.5</v>
      </c>
      <c r="I126" s="124"/>
      <c r="J126" s="124"/>
      <c r="K126" s="124"/>
      <c r="L126" s="124" t="s">
        <v>38</v>
      </c>
      <c r="M126" s="124" t="s">
        <v>38</v>
      </c>
      <c r="N126" s="36">
        <f t="shared" si="22"/>
        <v>0</v>
      </c>
      <c r="O126" s="36">
        <f t="shared" si="23"/>
        <v>0</v>
      </c>
      <c r="P126" s="36">
        <f t="shared" si="24"/>
        <v>0</v>
      </c>
      <c r="Q126" s="217" t="str">
        <f t="shared" si="25"/>
        <v>N/D</v>
      </c>
      <c r="R126" s="36" t="str">
        <f t="shared" si="25"/>
        <v>N/D</v>
      </c>
      <c r="S126" s="155">
        <f t="shared" si="21"/>
        <v>0</v>
      </c>
      <c r="T126" s="162"/>
      <c r="U126" s="193"/>
      <c r="V126" s="193"/>
      <c r="W126" s="193"/>
    </row>
    <row r="127" spans="1:23" ht="40" customHeight="1" x14ac:dyDescent="0.35">
      <c r="A127" s="34" t="s">
        <v>6231</v>
      </c>
      <c r="B127" s="234" t="s">
        <v>6231</v>
      </c>
      <c r="C127" s="233" t="s">
        <v>6254</v>
      </c>
      <c r="D127" s="233" t="s">
        <v>6283</v>
      </c>
      <c r="E127" s="176">
        <v>3</v>
      </c>
      <c r="F127" s="119" t="s">
        <v>40</v>
      </c>
      <c r="G127" s="119" t="s">
        <v>6305</v>
      </c>
      <c r="H127" s="36">
        <f t="shared" si="19"/>
        <v>4.5</v>
      </c>
      <c r="I127" s="124"/>
      <c r="J127" s="124"/>
      <c r="K127" s="124"/>
      <c r="L127" s="124" t="s">
        <v>38</v>
      </c>
      <c r="M127" s="124" t="s">
        <v>38</v>
      </c>
      <c r="N127" s="36">
        <f t="shared" si="22"/>
        <v>0</v>
      </c>
      <c r="O127" s="36">
        <f t="shared" si="23"/>
        <v>0</v>
      </c>
      <c r="P127" s="36">
        <f t="shared" si="24"/>
        <v>0</v>
      </c>
      <c r="Q127" s="217" t="str">
        <f t="shared" si="25"/>
        <v>N/D</v>
      </c>
      <c r="R127" s="36" t="str">
        <f t="shared" si="25"/>
        <v>N/D</v>
      </c>
      <c r="S127" s="155">
        <f t="shared" si="21"/>
        <v>0</v>
      </c>
      <c r="T127" s="162"/>
      <c r="U127" s="193"/>
      <c r="V127" s="193"/>
      <c r="W127" s="193"/>
    </row>
    <row r="128" spans="1:23" ht="40" customHeight="1" x14ac:dyDescent="0.35">
      <c r="A128" s="34" t="s">
        <v>6231</v>
      </c>
      <c r="B128" s="234" t="s">
        <v>6231</v>
      </c>
      <c r="C128" s="233" t="s">
        <v>6255</v>
      </c>
      <c r="D128" s="233" t="s">
        <v>6284</v>
      </c>
      <c r="E128" s="176">
        <v>3</v>
      </c>
      <c r="F128" s="119" t="s">
        <v>40</v>
      </c>
      <c r="G128" s="119" t="s">
        <v>6305</v>
      </c>
      <c r="H128" s="36">
        <f t="shared" si="19"/>
        <v>4.5</v>
      </c>
      <c r="I128" s="124"/>
      <c r="J128" s="124"/>
      <c r="K128" s="124"/>
      <c r="L128" s="124" t="s">
        <v>38</v>
      </c>
      <c r="M128" s="124" t="s">
        <v>38</v>
      </c>
      <c r="N128" s="36">
        <f t="shared" si="22"/>
        <v>0</v>
      </c>
      <c r="O128" s="36">
        <f t="shared" si="23"/>
        <v>0</v>
      </c>
      <c r="P128" s="36">
        <f t="shared" si="24"/>
        <v>0</v>
      </c>
      <c r="Q128" s="217" t="str">
        <f t="shared" si="25"/>
        <v>N/D</v>
      </c>
      <c r="R128" s="36" t="str">
        <f t="shared" si="25"/>
        <v>N/D</v>
      </c>
      <c r="S128" s="155">
        <f t="shared" si="21"/>
        <v>0</v>
      </c>
      <c r="T128" s="162"/>
      <c r="U128" s="193"/>
      <c r="V128" s="193"/>
      <c r="W128" s="193"/>
    </row>
    <row r="129" spans="1:23" ht="40" customHeight="1" x14ac:dyDescent="0.35">
      <c r="A129" s="34" t="s">
        <v>6231</v>
      </c>
      <c r="B129" s="234" t="s">
        <v>6231</v>
      </c>
      <c r="C129" s="233" t="s">
        <v>6256</v>
      </c>
      <c r="D129" s="233" t="s">
        <v>6285</v>
      </c>
      <c r="E129" s="176">
        <v>3</v>
      </c>
      <c r="F129" s="119" t="s">
        <v>40</v>
      </c>
      <c r="G129" s="119" t="s">
        <v>6306</v>
      </c>
      <c r="H129" s="36">
        <f t="shared" si="19"/>
        <v>4.5</v>
      </c>
      <c r="I129" s="124"/>
      <c r="J129" s="124"/>
      <c r="K129" s="124"/>
      <c r="L129" s="124" t="s">
        <v>38</v>
      </c>
      <c r="M129" s="124" t="s">
        <v>38</v>
      </c>
      <c r="N129" s="36">
        <f t="shared" si="22"/>
        <v>0</v>
      </c>
      <c r="O129" s="36">
        <f t="shared" si="23"/>
        <v>0</v>
      </c>
      <c r="P129" s="36">
        <f t="shared" si="24"/>
        <v>0</v>
      </c>
      <c r="Q129" s="217" t="str">
        <f t="shared" si="25"/>
        <v>N/D</v>
      </c>
      <c r="R129" s="36" t="str">
        <f t="shared" si="25"/>
        <v>N/D</v>
      </c>
      <c r="S129" s="155">
        <f t="shared" si="21"/>
        <v>0</v>
      </c>
      <c r="T129" s="162"/>
      <c r="U129" s="193"/>
      <c r="V129" s="193"/>
      <c r="W129" s="193"/>
    </row>
    <row r="130" spans="1:23" ht="40" customHeight="1" x14ac:dyDescent="0.35">
      <c r="A130" s="34" t="s">
        <v>6231</v>
      </c>
      <c r="B130" s="234" t="s">
        <v>6231</v>
      </c>
      <c r="C130" s="233" t="s">
        <v>6257</v>
      </c>
      <c r="D130" s="233" t="s">
        <v>6286</v>
      </c>
      <c r="E130" s="176">
        <v>3</v>
      </c>
      <c r="F130" s="119" t="s">
        <v>40</v>
      </c>
      <c r="G130" s="119" t="s">
        <v>6301</v>
      </c>
      <c r="H130" s="36">
        <f t="shared" si="19"/>
        <v>4.5</v>
      </c>
      <c r="I130" s="124"/>
      <c r="J130" s="124"/>
      <c r="K130" s="124"/>
      <c r="L130" s="124" t="s">
        <v>38</v>
      </c>
      <c r="M130" s="124" t="s">
        <v>38</v>
      </c>
      <c r="N130" s="36">
        <f t="shared" si="22"/>
        <v>0</v>
      </c>
      <c r="O130" s="36">
        <f t="shared" si="23"/>
        <v>0</v>
      </c>
      <c r="P130" s="36">
        <f t="shared" si="24"/>
        <v>0</v>
      </c>
      <c r="Q130" s="217" t="str">
        <f t="shared" si="25"/>
        <v>N/D</v>
      </c>
      <c r="R130" s="36" t="str">
        <f t="shared" si="25"/>
        <v>N/D</v>
      </c>
      <c r="S130" s="155">
        <f t="shared" si="21"/>
        <v>0</v>
      </c>
      <c r="T130" s="162"/>
      <c r="U130" s="193"/>
      <c r="V130" s="193"/>
      <c r="W130" s="193"/>
    </row>
    <row r="131" spans="1:23" ht="40" customHeight="1" x14ac:dyDescent="0.35">
      <c r="A131" s="34" t="s">
        <v>6231</v>
      </c>
      <c r="B131" s="234" t="s">
        <v>6231</v>
      </c>
      <c r="C131" s="233" t="s">
        <v>6258</v>
      </c>
      <c r="D131" s="233" t="s">
        <v>6287</v>
      </c>
      <c r="E131" s="176">
        <v>3</v>
      </c>
      <c r="F131" s="119" t="s">
        <v>40</v>
      </c>
      <c r="G131" s="119" t="s">
        <v>6302</v>
      </c>
      <c r="H131" s="36">
        <f t="shared" si="19"/>
        <v>4.5</v>
      </c>
      <c r="I131" s="124"/>
      <c r="J131" s="124"/>
      <c r="K131" s="124"/>
      <c r="L131" s="124" t="s">
        <v>38</v>
      </c>
      <c r="M131" s="124" t="s">
        <v>38</v>
      </c>
      <c r="N131" s="36">
        <f t="shared" si="22"/>
        <v>0</v>
      </c>
      <c r="O131" s="36">
        <f t="shared" si="23"/>
        <v>0</v>
      </c>
      <c r="P131" s="36">
        <f t="shared" si="24"/>
        <v>0</v>
      </c>
      <c r="Q131" s="217" t="str">
        <f t="shared" si="25"/>
        <v>N/D</v>
      </c>
      <c r="R131" s="36" t="str">
        <f t="shared" si="25"/>
        <v>N/D</v>
      </c>
      <c r="S131" s="155">
        <f t="shared" si="21"/>
        <v>0</v>
      </c>
      <c r="T131" s="162"/>
      <c r="U131" s="193"/>
      <c r="V131" s="193"/>
      <c r="W131" s="193"/>
    </row>
    <row r="132" spans="1:23" ht="40" customHeight="1" x14ac:dyDescent="0.35">
      <c r="A132" s="34" t="s">
        <v>6231</v>
      </c>
      <c r="B132" s="234" t="s">
        <v>6231</v>
      </c>
      <c r="C132" s="233" t="s">
        <v>6259</v>
      </c>
      <c r="D132" s="233" t="s">
        <v>6288</v>
      </c>
      <c r="E132" s="176">
        <v>3</v>
      </c>
      <c r="F132" s="119" t="s">
        <v>40</v>
      </c>
      <c r="G132" s="119" t="s">
        <v>6302</v>
      </c>
      <c r="H132" s="36">
        <f t="shared" si="19"/>
        <v>4.5</v>
      </c>
      <c r="I132" s="124"/>
      <c r="J132" s="124"/>
      <c r="K132" s="124"/>
      <c r="L132" s="124" t="s">
        <v>38</v>
      </c>
      <c r="M132" s="124" t="s">
        <v>38</v>
      </c>
      <c r="N132" s="36">
        <f t="shared" si="22"/>
        <v>0</v>
      </c>
      <c r="O132" s="36">
        <f t="shared" si="23"/>
        <v>0</v>
      </c>
      <c r="P132" s="36">
        <f t="shared" si="24"/>
        <v>0</v>
      </c>
      <c r="Q132" s="217" t="str">
        <f t="shared" si="25"/>
        <v>N/D</v>
      </c>
      <c r="R132" s="36" t="str">
        <f t="shared" si="25"/>
        <v>N/D</v>
      </c>
      <c r="S132" s="155">
        <f t="shared" si="21"/>
        <v>0</v>
      </c>
      <c r="T132" s="162"/>
      <c r="U132" s="193"/>
      <c r="V132" s="193"/>
      <c r="W132" s="193"/>
    </row>
    <row r="133" spans="1:23" ht="40" customHeight="1" x14ac:dyDescent="0.35">
      <c r="A133" s="34" t="s">
        <v>6231</v>
      </c>
      <c r="B133" s="234" t="s">
        <v>6231</v>
      </c>
      <c r="C133" s="233" t="s">
        <v>6260</v>
      </c>
      <c r="D133" s="233" t="s">
        <v>6289</v>
      </c>
      <c r="E133" s="176">
        <v>3</v>
      </c>
      <c r="F133" s="119" t="s">
        <v>40</v>
      </c>
      <c r="G133" s="119" t="s">
        <v>6307</v>
      </c>
      <c r="H133" s="36">
        <f t="shared" si="19"/>
        <v>4.5</v>
      </c>
      <c r="I133" s="124"/>
      <c r="J133" s="124"/>
      <c r="K133" s="124"/>
      <c r="L133" s="124" t="s">
        <v>38</v>
      </c>
      <c r="M133" s="124" t="s">
        <v>38</v>
      </c>
      <c r="N133" s="36">
        <f t="shared" si="22"/>
        <v>0</v>
      </c>
      <c r="O133" s="36">
        <f t="shared" si="23"/>
        <v>0</v>
      </c>
      <c r="P133" s="36">
        <f t="shared" si="24"/>
        <v>0</v>
      </c>
      <c r="Q133" s="217" t="str">
        <f t="shared" si="25"/>
        <v>N/D</v>
      </c>
      <c r="R133" s="36" t="str">
        <f t="shared" si="25"/>
        <v>N/D</v>
      </c>
      <c r="S133" s="155">
        <f t="shared" si="21"/>
        <v>0</v>
      </c>
      <c r="T133" s="162"/>
      <c r="U133" s="193"/>
      <c r="V133" s="193"/>
      <c r="W133" s="193"/>
    </row>
    <row r="134" spans="1:23" ht="40" customHeight="1" x14ac:dyDescent="0.35">
      <c r="A134" s="34" t="s">
        <v>6231</v>
      </c>
      <c r="B134" s="234" t="s">
        <v>6231</v>
      </c>
      <c r="C134" s="233" t="s">
        <v>6261</v>
      </c>
      <c r="D134" s="233" t="s">
        <v>6290</v>
      </c>
      <c r="E134" s="176">
        <v>3</v>
      </c>
      <c r="F134" s="119" t="s">
        <v>40</v>
      </c>
      <c r="G134" s="119" t="s">
        <v>6303</v>
      </c>
      <c r="H134" s="36">
        <f t="shared" si="19"/>
        <v>4.5</v>
      </c>
      <c r="I134" s="124"/>
      <c r="J134" s="124"/>
      <c r="K134" s="124"/>
      <c r="L134" s="124" t="s">
        <v>38</v>
      </c>
      <c r="M134" s="124" t="s">
        <v>38</v>
      </c>
      <c r="N134" s="36">
        <f t="shared" si="22"/>
        <v>0</v>
      </c>
      <c r="O134" s="36">
        <f t="shared" si="23"/>
        <v>0</v>
      </c>
      <c r="P134" s="36">
        <f t="shared" si="24"/>
        <v>0</v>
      </c>
      <c r="Q134" s="217" t="str">
        <f t="shared" si="25"/>
        <v>N/D</v>
      </c>
      <c r="R134" s="36" t="str">
        <f t="shared" si="25"/>
        <v>N/D</v>
      </c>
      <c r="S134" s="155">
        <f t="shared" si="21"/>
        <v>0</v>
      </c>
      <c r="T134" s="162"/>
      <c r="U134" s="193"/>
      <c r="V134" s="193"/>
      <c r="W134" s="193"/>
    </row>
    <row r="135" spans="1:23" x14ac:dyDescent="0.35">
      <c r="E135" s="188"/>
      <c r="F135" s="111"/>
    </row>
    <row r="136" spans="1:23" x14ac:dyDescent="0.35">
      <c r="E136" s="188"/>
      <c r="F136" s="111"/>
      <c r="H136" s="68" t="s">
        <v>156</v>
      </c>
      <c r="I136" s="142">
        <f>Cálculos!F14</f>
        <v>0</v>
      </c>
      <c r="J136" s="142">
        <f>Cálculos!G14</f>
        <v>0</v>
      </c>
      <c r="K136" s="142">
        <f>Cálculos!H14</f>
        <v>0</v>
      </c>
      <c r="L136" s="142" t="str">
        <f>Cálculos!I14</f>
        <v/>
      </c>
      <c r="M136" s="142" t="str">
        <f>Cálculos!J14</f>
        <v/>
      </c>
    </row>
    <row r="137" spans="1:23" x14ac:dyDescent="0.35">
      <c r="E137" s="188"/>
      <c r="F137" s="111"/>
      <c r="H137" s="68" t="str">
        <f>IFERROR(Cálculos!E15,"Sem Unidade Selecionada")</f>
        <v>Sem Unidade Selecionada</v>
      </c>
      <c r="I137" s="142" t="str">
        <f>IFERROR(Cálculos!E15,"")</f>
        <v/>
      </c>
      <c r="J137" s="142"/>
      <c r="K137" s="142"/>
      <c r="L137" s="142"/>
      <c r="M137" s="142"/>
      <c r="N137" s="252"/>
      <c r="O137" s="252"/>
      <c r="P137" s="252"/>
      <c r="Q137" s="252"/>
      <c r="R137" s="252"/>
      <c r="S137" s="252"/>
      <c r="T137" s="150" t="e">
        <f>VLOOKUP(H137,Cálculos!H:AW,31,0)</f>
        <v>#N/A</v>
      </c>
      <c r="U137" s="144" t="e">
        <f>VLOOKUP(H137,Cálculos!H:AW,32,0)</f>
        <v>#N/A</v>
      </c>
      <c r="V137" s="144" t="e">
        <f>VLOOKUP(H137,Cálculos!H:AW,33,0)</f>
        <v>#N/A</v>
      </c>
      <c r="W137" s="144" t="e">
        <f>VLOOKUP(H137,Cálculos!H:AW,34,0)</f>
        <v>#N/A</v>
      </c>
    </row>
    <row r="138" spans="1:23" x14ac:dyDescent="0.35">
      <c r="E138" s="188"/>
      <c r="F138" s="111"/>
      <c r="H138" s="68"/>
      <c r="I138" s="142"/>
      <c r="J138" s="142"/>
      <c r="K138" s="142"/>
      <c r="L138" s="142"/>
      <c r="M138" s="142"/>
      <c r="N138" s="252"/>
      <c r="O138" s="252"/>
      <c r="P138" s="252"/>
      <c r="Q138" s="252"/>
      <c r="R138" s="252"/>
      <c r="S138" s="252"/>
      <c r="T138" s="253"/>
      <c r="U138" s="254"/>
      <c r="V138" s="254"/>
    </row>
    <row r="139" spans="1:23" x14ac:dyDescent="0.35">
      <c r="E139" s="189" t="s">
        <v>5546</v>
      </c>
      <c r="F139" s="138" t="s">
        <v>5547</v>
      </c>
      <c r="G139" s="68" t="s">
        <v>6207</v>
      </c>
      <c r="H139" s="68" t="s">
        <v>5548</v>
      </c>
      <c r="I139" s="142" t="str">
        <f>Cálculos!J14</f>
        <v/>
      </c>
      <c r="J139" s="142"/>
      <c r="K139" s="142"/>
      <c r="L139" s="142"/>
      <c r="M139" s="142"/>
      <c r="N139" s="252"/>
      <c r="O139" s="252"/>
      <c r="P139" s="252"/>
      <c r="Q139" s="252"/>
      <c r="R139" s="252"/>
      <c r="S139" s="252"/>
      <c r="T139" s="253"/>
      <c r="U139" s="254"/>
      <c r="V139" s="254"/>
    </row>
    <row r="140" spans="1:23" s="166" customFormat="1" x14ac:dyDescent="0.35">
      <c r="A140" s="62"/>
      <c r="B140" s="165"/>
      <c r="D140" s="138" t="s">
        <v>34</v>
      </c>
      <c r="E140" s="167">
        <f>IFERROR(VLOOKUP($H$137,Cálculos!$H:$AW,22,0),0%)</f>
        <v>0</v>
      </c>
      <c r="F140" s="167">
        <v>6.9000000000000006E-2</v>
      </c>
      <c r="G140" s="68">
        <f>Cálculos!AD15</f>
        <v>5.2600000000000001E-2</v>
      </c>
      <c r="H140" s="68" t="s">
        <v>157</v>
      </c>
      <c r="I140" s="331" t="e">
        <f>IF(SUM(E140:E155)&gt;100%,100%,SUM(E140:E155))</f>
        <v>#N/A</v>
      </c>
      <c r="J140" s="142"/>
      <c r="K140" s="142"/>
      <c r="L140" s="142"/>
      <c r="M140" s="142"/>
      <c r="N140" s="252"/>
      <c r="O140" s="252"/>
      <c r="P140" s="252"/>
      <c r="Q140" s="252"/>
      <c r="R140" s="252"/>
      <c r="S140" s="252"/>
      <c r="T140" s="253"/>
      <c r="U140" s="254"/>
      <c r="V140" s="254"/>
    </row>
    <row r="141" spans="1:23" ht="20.399999999999999" customHeight="1" x14ac:dyDescent="0.35">
      <c r="D141" s="138" t="s">
        <v>43</v>
      </c>
      <c r="E141" s="140">
        <f>IFERROR(VLOOKUP($H$137,Cálculos!$H:$AW,23,0),0%)</f>
        <v>0</v>
      </c>
      <c r="F141" s="140">
        <v>6.9000000000000006E-2</v>
      </c>
      <c r="G141" s="68">
        <f>Cálculos!AD16</f>
        <v>5.2600000000000001E-2</v>
      </c>
      <c r="H141" s="68" t="s">
        <v>158</v>
      </c>
      <c r="I141" s="142"/>
      <c r="J141" s="142"/>
      <c r="K141" s="142" t="e">
        <f>IF(F5=" ", "Sem unidade Selecionada",IF(I140=0%,"Inexistente",IF(AND(I140&gt;30%,I140&lt;50%),"Inicial",IF(I140&lt;30%,"Básico",IF(AND(I140&gt;50%,I140&lt;75%),"Intermediário",IF(AND(I140&gt;75%,I140&lt;85%,M136=100%),"Prata",IF(AND(I140&gt;85%,I140&lt;95%,M136=100%),"Ouro",IF(AND(I140&gt;95%,M136=100%),"Diamante","Elevado"))))))))</f>
        <v>#N/A</v>
      </c>
      <c r="L141" s="142"/>
      <c r="M141" s="142"/>
      <c r="N141" s="252"/>
      <c r="O141" s="252"/>
      <c r="P141" s="252"/>
      <c r="Q141" s="252"/>
      <c r="R141" s="252"/>
      <c r="S141" s="252"/>
      <c r="T141" s="253"/>
      <c r="U141" s="254"/>
      <c r="V141" s="254"/>
    </row>
    <row r="142" spans="1:23" x14ac:dyDescent="0.35">
      <c r="D142" s="138" t="s">
        <v>52</v>
      </c>
      <c r="E142" s="140">
        <f>IFERROR(VLOOKUP($H$137,Cálculos!$H:$AW,24,0),0%)</f>
        <v>0</v>
      </c>
      <c r="F142" s="140">
        <v>0</v>
      </c>
      <c r="G142" s="68">
        <f>Cálculos!AD17</f>
        <v>0.1053</v>
      </c>
      <c r="H142" s="68"/>
      <c r="I142" s="142"/>
      <c r="J142" s="142"/>
      <c r="K142" s="142"/>
      <c r="L142" s="142"/>
      <c r="M142" s="142"/>
      <c r="N142" s="252"/>
      <c r="O142" s="252"/>
      <c r="P142" s="252"/>
      <c r="Q142" s="252"/>
      <c r="R142" s="252"/>
      <c r="S142" s="252"/>
      <c r="T142" s="253"/>
      <c r="U142" s="254"/>
      <c r="V142" s="254"/>
    </row>
    <row r="143" spans="1:23" x14ac:dyDescent="0.35">
      <c r="D143" s="138" t="s">
        <v>56</v>
      </c>
      <c r="E143" s="140">
        <f>IFERROR(VLOOKUP($H$137,Cálculos!$H:$AW,25,0),0%)</f>
        <v>0</v>
      </c>
      <c r="F143" s="140">
        <v>0</v>
      </c>
      <c r="G143" s="68">
        <f>Cálculos!AD18</f>
        <v>0.1053</v>
      </c>
      <c r="H143" s="68"/>
      <c r="I143" s="142"/>
      <c r="J143" s="142"/>
      <c r="K143" s="142"/>
      <c r="L143" s="142"/>
      <c r="M143" s="142"/>
      <c r="N143" s="252"/>
      <c r="O143" s="252"/>
      <c r="P143" s="252"/>
      <c r="Q143" s="252"/>
      <c r="R143" s="252"/>
      <c r="S143" s="252"/>
      <c r="T143" s="253"/>
      <c r="U143" s="254"/>
      <c r="V143" s="254"/>
    </row>
    <row r="144" spans="1:23" x14ac:dyDescent="0.35">
      <c r="A144" s="63"/>
      <c r="B144" s="29"/>
      <c r="D144" s="138" t="s">
        <v>58</v>
      </c>
      <c r="E144" s="140">
        <f>IFERROR(VLOOKUP($H$137,Cálculos!$H:$AW,26,0),0%)</f>
        <v>0</v>
      </c>
      <c r="F144" s="140">
        <v>3.4500000000000003E-2</v>
      </c>
      <c r="G144" s="68">
        <f>Cálculos!AD19</f>
        <v>2.63E-2</v>
      </c>
      <c r="H144" s="255"/>
      <c r="I144" s="256"/>
      <c r="J144" s="254"/>
      <c r="K144" s="254"/>
      <c r="L144" s="254"/>
      <c r="M144" s="254"/>
      <c r="N144" s="252"/>
      <c r="O144" s="252"/>
      <c r="P144" s="252"/>
      <c r="Q144" s="252"/>
      <c r="R144" s="252"/>
      <c r="S144" s="252"/>
      <c r="T144" s="253"/>
      <c r="U144" s="254"/>
      <c r="V144" s="254"/>
    </row>
    <row r="145" spans="4:21" x14ac:dyDescent="0.35">
      <c r="D145" s="138" t="s">
        <v>60</v>
      </c>
      <c r="E145" s="140">
        <f>IFERROR(VLOOKUP($H$137,Cálculos!$H:$AW,27,0),0%)</f>
        <v>0</v>
      </c>
      <c r="F145" s="140">
        <v>0.10340000000000001</v>
      </c>
      <c r="G145" s="68">
        <f>Cálculos!AD20</f>
        <v>7.8899999999999998E-2</v>
      </c>
      <c r="H145" s="204"/>
      <c r="I145" s="203"/>
      <c r="J145" s="203"/>
      <c r="K145" s="203"/>
      <c r="L145" s="203"/>
      <c r="M145" s="203"/>
      <c r="N145" s="205"/>
      <c r="O145" s="205"/>
      <c r="P145" s="205"/>
      <c r="Q145" s="205"/>
      <c r="R145" s="205"/>
      <c r="S145" s="205"/>
      <c r="T145" s="206"/>
      <c r="U145" s="203"/>
    </row>
    <row r="146" spans="4:21" x14ac:dyDescent="0.35">
      <c r="D146" s="138" t="s">
        <v>62</v>
      </c>
      <c r="E146" s="140">
        <f>IFERROR(VLOOKUP($H$137,Cálculos!$H:$AW,28,0),0%)</f>
        <v>0</v>
      </c>
      <c r="F146" s="140">
        <v>3.4500000000000003E-2</v>
      </c>
      <c r="G146" s="68">
        <f>Cálculos!AD21</f>
        <v>2.63E-2</v>
      </c>
      <c r="H146" s="204"/>
      <c r="I146" s="203"/>
      <c r="J146" s="203"/>
      <c r="K146" s="203"/>
      <c r="L146" s="203"/>
      <c r="M146" s="203"/>
      <c r="N146" s="205"/>
      <c r="O146" s="205"/>
      <c r="P146" s="205"/>
      <c r="Q146" s="205"/>
      <c r="R146" s="205"/>
      <c r="S146" s="205"/>
      <c r="T146" s="206"/>
      <c r="U146" s="203"/>
    </row>
    <row r="147" spans="4:21" x14ac:dyDescent="0.35">
      <c r="D147" s="138" t="s">
        <v>65</v>
      </c>
      <c r="E147" s="140">
        <f>IFERROR(VLOOKUP($H$137,Cálculos!$H:$AW,29,0),0%)</f>
        <v>0</v>
      </c>
      <c r="F147" s="140">
        <v>0.10340000000000001</v>
      </c>
      <c r="G147" s="68">
        <f>Cálculos!AD22</f>
        <v>7.8899999999999998E-2</v>
      </c>
      <c r="H147" s="204"/>
      <c r="I147" s="203"/>
      <c r="J147" s="203"/>
      <c r="K147" s="203"/>
      <c r="L147" s="203"/>
      <c r="M147" s="203"/>
      <c r="N147" s="205"/>
      <c r="O147" s="205"/>
      <c r="P147" s="205"/>
      <c r="Q147" s="205"/>
      <c r="R147" s="205"/>
      <c r="S147" s="205"/>
      <c r="T147" s="206"/>
      <c r="U147" s="203"/>
    </row>
    <row r="148" spans="4:21" x14ac:dyDescent="0.35">
      <c r="D148" s="138" t="s">
        <v>70</v>
      </c>
      <c r="E148" s="140">
        <f>IFERROR(VLOOKUP($H$137,Cálculos!$H:$AW,30,0),0%)</f>
        <v>0</v>
      </c>
      <c r="F148" s="140">
        <v>0.10340000000000001</v>
      </c>
      <c r="G148" s="68">
        <f>Cálculos!AD23</f>
        <v>7.8899999999999998E-2</v>
      </c>
      <c r="H148" s="204"/>
      <c r="I148" s="203"/>
      <c r="J148" s="203"/>
      <c r="K148" s="203"/>
      <c r="L148" s="203"/>
      <c r="M148" s="203"/>
      <c r="N148" s="205"/>
      <c r="O148" s="205"/>
      <c r="P148" s="205"/>
      <c r="Q148" s="205"/>
      <c r="R148" s="205"/>
      <c r="S148" s="205"/>
      <c r="T148" s="206"/>
      <c r="U148" s="203"/>
    </row>
    <row r="149" spans="4:21" x14ac:dyDescent="0.35">
      <c r="D149" s="138" t="s">
        <v>74</v>
      </c>
      <c r="E149" s="140">
        <f>IFERROR(VLOOKUP($H$137,Cálculos!$H:$AW,31,0),0%)</f>
        <v>0</v>
      </c>
      <c r="F149" s="140">
        <v>6.9000000000000006E-2</v>
      </c>
      <c r="G149" s="68">
        <f>Cálculos!AD24</f>
        <v>5.2600000000000001E-2</v>
      </c>
      <c r="H149" s="204"/>
      <c r="I149" s="203"/>
      <c r="J149" s="203"/>
      <c r="K149" s="203"/>
      <c r="L149" s="203"/>
      <c r="M149" s="203"/>
      <c r="N149" s="205"/>
      <c r="O149" s="205"/>
      <c r="P149" s="205"/>
      <c r="Q149" s="205"/>
      <c r="R149" s="205"/>
      <c r="S149" s="205"/>
      <c r="T149" s="206"/>
      <c r="U149" s="203"/>
    </row>
    <row r="150" spans="4:21" x14ac:dyDescent="0.35">
      <c r="D150" s="138" t="s">
        <v>76</v>
      </c>
      <c r="E150" s="140">
        <f>IFERROR(VLOOKUP($H$137,Cálculos!$H:$AW,32,0),0%)</f>
        <v>0</v>
      </c>
      <c r="F150" s="140">
        <v>0.13789999999999999</v>
      </c>
      <c r="G150" s="68">
        <f>Cálculos!AD25</f>
        <v>0.1053</v>
      </c>
      <c r="H150" s="204"/>
      <c r="I150" s="203"/>
      <c r="J150" s="203"/>
      <c r="K150" s="203"/>
      <c r="L150" s="203"/>
      <c r="M150" s="203"/>
      <c r="N150" s="205"/>
      <c r="O150" s="205"/>
      <c r="P150" s="205"/>
      <c r="Q150" s="205"/>
      <c r="R150" s="205"/>
      <c r="S150" s="205"/>
      <c r="T150" s="206"/>
      <c r="U150" s="203"/>
    </row>
    <row r="151" spans="4:21" x14ac:dyDescent="0.35">
      <c r="D151" s="138" t="s">
        <v>82</v>
      </c>
      <c r="E151" s="140">
        <f>IFERROR(VLOOKUP($H$137,Cálculos!$H:$AW,33,0),0%)</f>
        <v>0</v>
      </c>
      <c r="F151" s="140">
        <v>6.9000000000000006E-2</v>
      </c>
      <c r="G151" s="68">
        <f>Cálculos!AD26</f>
        <v>5.2600000000000001E-2</v>
      </c>
      <c r="H151" s="204"/>
      <c r="I151" s="203"/>
      <c r="J151" s="203"/>
      <c r="K151" s="203"/>
      <c r="L151" s="203"/>
      <c r="M151" s="203"/>
      <c r="N151" s="205"/>
      <c r="O151" s="205"/>
      <c r="P151" s="205"/>
      <c r="Q151" s="205"/>
      <c r="R151" s="205"/>
      <c r="S151" s="205"/>
      <c r="T151" s="206"/>
      <c r="U151" s="203"/>
    </row>
    <row r="152" spans="4:21" x14ac:dyDescent="0.35">
      <c r="D152" s="138" t="s">
        <v>86</v>
      </c>
      <c r="E152" s="140">
        <f>IFERROR(VLOOKUP($H$137,Cálculos!$H:$AW,34,0),0%)</f>
        <v>0</v>
      </c>
      <c r="F152" s="140">
        <v>3.4500000000000003E-2</v>
      </c>
      <c r="G152" s="68">
        <f>Cálculos!AD27</f>
        <v>2.63E-2</v>
      </c>
      <c r="H152" s="205"/>
      <c r="I152" s="203"/>
      <c r="J152" s="203"/>
      <c r="K152" s="203"/>
      <c r="L152" s="203"/>
      <c r="M152" s="203"/>
      <c r="N152" s="205"/>
      <c r="O152" s="205"/>
      <c r="P152" s="205"/>
      <c r="Q152" s="205"/>
      <c r="R152" s="205"/>
      <c r="S152" s="205"/>
      <c r="T152" s="206"/>
      <c r="U152" s="203"/>
    </row>
    <row r="153" spans="4:21" x14ac:dyDescent="0.35">
      <c r="D153" s="138" t="s">
        <v>92</v>
      </c>
      <c r="E153" s="140">
        <f>IFERROR(VLOOKUP($H$137,Cálculos!$H:$AW,35,0),0%)</f>
        <v>0</v>
      </c>
      <c r="F153" s="140">
        <v>3.4500000000000003E-2</v>
      </c>
      <c r="G153" s="68">
        <f>Cálculos!AD28</f>
        <v>2.63E-2</v>
      </c>
      <c r="H153" s="205"/>
      <c r="I153" s="203"/>
      <c r="J153" s="203"/>
      <c r="K153" s="203"/>
      <c r="L153" s="203"/>
      <c r="M153" s="203"/>
      <c r="N153" s="205"/>
      <c r="O153" s="205"/>
      <c r="P153" s="205"/>
      <c r="Q153" s="205"/>
      <c r="R153" s="205"/>
      <c r="S153" s="205"/>
      <c r="T153" s="206"/>
      <c r="U153" s="203"/>
    </row>
    <row r="154" spans="4:21" x14ac:dyDescent="0.35">
      <c r="D154" s="138" t="s">
        <v>94</v>
      </c>
      <c r="E154" s="140">
        <f>IFERROR(VLOOKUP($H$137,Cálculos!$H:$AW,36,0),0%)</f>
        <v>0</v>
      </c>
      <c r="F154" s="140">
        <v>3.4500000000000003E-2</v>
      </c>
      <c r="G154" s="68">
        <f>Cálculos!AD29</f>
        <v>2.63E-2</v>
      </c>
      <c r="H154" s="205"/>
      <c r="I154" s="203"/>
      <c r="J154" s="203"/>
      <c r="K154" s="203"/>
      <c r="L154" s="203"/>
      <c r="M154" s="203"/>
      <c r="N154" s="205"/>
      <c r="O154" s="205"/>
      <c r="P154" s="205"/>
      <c r="Q154" s="205"/>
      <c r="R154" s="205"/>
      <c r="S154" s="205"/>
      <c r="T154" s="206"/>
      <c r="U154" s="203"/>
    </row>
    <row r="155" spans="4:21" x14ac:dyDescent="0.35">
      <c r="D155" s="138" t="s">
        <v>5545</v>
      </c>
      <c r="E155" s="140" t="e">
        <f>Cálculos!AY12</f>
        <v>#N/A</v>
      </c>
      <c r="F155" s="140">
        <v>0.10340000000000001</v>
      </c>
      <c r="G155" s="68">
        <f>Cálculos!AD30</f>
        <v>0.1053</v>
      </c>
      <c r="H155" s="205"/>
      <c r="I155" s="203"/>
      <c r="J155" s="203"/>
      <c r="K155" s="203"/>
      <c r="L155" s="203"/>
      <c r="M155" s="203"/>
      <c r="N155" s="205"/>
      <c r="O155" s="205"/>
      <c r="P155" s="205"/>
      <c r="Q155" s="205"/>
      <c r="R155" s="205"/>
      <c r="S155" s="205"/>
      <c r="T155" s="206"/>
      <c r="U155" s="203"/>
    </row>
    <row r="156" spans="4:21" x14ac:dyDescent="0.35">
      <c r="D156" s="139"/>
      <c r="E156" s="188"/>
      <c r="F156" s="111"/>
      <c r="H156" s="205"/>
      <c r="I156" s="203"/>
      <c r="J156" s="203"/>
      <c r="K156" s="203"/>
      <c r="L156" s="203"/>
      <c r="M156" s="203"/>
      <c r="N156" s="205"/>
      <c r="O156" s="205"/>
      <c r="P156" s="205"/>
      <c r="Q156" s="205"/>
      <c r="R156" s="205"/>
      <c r="S156" s="205"/>
      <c r="T156" s="206"/>
      <c r="U156" s="203"/>
    </row>
    <row r="157" spans="4:21" x14ac:dyDescent="0.35">
      <c r="H157" s="204"/>
      <c r="I157" s="203"/>
      <c r="J157" s="203"/>
      <c r="K157" s="203"/>
      <c r="L157" s="203"/>
      <c r="M157" s="203"/>
      <c r="N157" s="205"/>
      <c r="O157" s="205"/>
      <c r="P157" s="205"/>
      <c r="Q157" s="205"/>
      <c r="R157" s="205"/>
      <c r="S157" s="205"/>
      <c r="T157" s="206"/>
      <c r="U157" s="203"/>
    </row>
    <row r="158" spans="4:21" x14ac:dyDescent="0.35">
      <c r="H158" s="204"/>
      <c r="I158" s="203"/>
      <c r="J158" s="203"/>
      <c r="K158" s="203"/>
      <c r="L158" s="203"/>
      <c r="M158" s="203"/>
      <c r="N158" s="205"/>
      <c r="O158" s="205"/>
      <c r="P158" s="205"/>
      <c r="Q158" s="205"/>
      <c r="R158" s="205"/>
      <c r="S158" s="205"/>
      <c r="T158" s="206"/>
      <c r="U158" s="203"/>
    </row>
  </sheetData>
  <sheetProtection selectLockedCells="1"/>
  <autoFilter ref="A11:W134" xr:uid="{00000000-0009-0000-0000-000000000000}"/>
  <mergeCells count="17">
    <mergeCell ref="C1:W1"/>
    <mergeCell ref="F2:W2"/>
    <mergeCell ref="C3:E3"/>
    <mergeCell ref="F3:M3"/>
    <mergeCell ref="C4:E4"/>
    <mergeCell ref="F4:M4"/>
    <mergeCell ref="C5:E5"/>
    <mergeCell ref="F5:M5"/>
    <mergeCell ref="C6:E6"/>
    <mergeCell ref="F6:M6"/>
    <mergeCell ref="C7:E7"/>
    <mergeCell ref="F7:M7"/>
    <mergeCell ref="C8:E8"/>
    <mergeCell ref="F8:M8"/>
    <mergeCell ref="C9:E9"/>
    <mergeCell ref="F9:M9"/>
    <mergeCell ref="C10:W10"/>
  </mergeCells>
  <conditionalFormatting sqref="I14:M17 I20:M28 I35:M37 I66:M66 I69:M70 I91:M93 I106:M134">
    <cfRule type="cellIs" dxfId="17" priority="21" operator="equal">
      <formula>"Não se aplica"</formula>
    </cfRule>
    <cfRule type="cellIs" dxfId="16" priority="22" operator="notEqual">
      <formula>"Não se aplica"</formula>
    </cfRule>
  </conditionalFormatting>
  <conditionalFormatting sqref="I40:M46">
    <cfRule type="cellIs" dxfId="15" priority="1" operator="equal">
      <formula>"Não se aplica"</formula>
    </cfRule>
    <cfRule type="cellIs" dxfId="14" priority="2" operator="notEqual">
      <formula>"Não se aplica"</formula>
    </cfRule>
  </conditionalFormatting>
  <conditionalFormatting sqref="I49:M50">
    <cfRule type="cellIs" dxfId="13" priority="15" operator="equal">
      <formula>"Não se aplica"</formula>
    </cfRule>
    <cfRule type="cellIs" dxfId="12" priority="16" operator="notEqual">
      <formula>"Não se aplica"</formula>
    </cfRule>
  </conditionalFormatting>
  <conditionalFormatting sqref="I53:M58">
    <cfRule type="cellIs" dxfId="11" priority="11" operator="equal">
      <formula>"Não se aplica"</formula>
    </cfRule>
    <cfRule type="cellIs" dxfId="10" priority="12" operator="notEqual">
      <formula>"Não se aplica"</formula>
    </cfRule>
  </conditionalFormatting>
  <conditionalFormatting sqref="I61:M63">
    <cfRule type="cellIs" dxfId="9" priority="9" operator="equal">
      <formula>"Não se aplica"</formula>
    </cfRule>
    <cfRule type="cellIs" dxfId="8" priority="10" operator="notEqual">
      <formula>"Não se aplica"</formula>
    </cfRule>
  </conditionalFormatting>
  <conditionalFormatting sqref="I73:M81">
    <cfRule type="cellIs" dxfId="7" priority="7" operator="equal">
      <formula>"Não se aplica"</formula>
    </cfRule>
    <cfRule type="cellIs" dxfId="6" priority="8" operator="notEqual">
      <formula>"Não se aplica"</formula>
    </cfRule>
  </conditionalFormatting>
  <conditionalFormatting sqref="I84:M88">
    <cfRule type="cellIs" dxfId="5" priority="5" operator="equal">
      <formula>"Não se aplica"</formula>
    </cfRule>
    <cfRule type="cellIs" dxfId="4" priority="6" operator="notEqual">
      <formula>"Não se aplica"</formula>
    </cfRule>
  </conditionalFormatting>
  <conditionalFormatting sqref="I96:M101">
    <cfRule type="cellIs" dxfId="3" priority="3" operator="equal">
      <formula>"Não se aplica"</formula>
    </cfRule>
    <cfRule type="cellIs" dxfId="2" priority="4" operator="notEqual">
      <formula>"Não se aplica"</formula>
    </cfRule>
  </conditionalFormatting>
  <dataValidations count="1">
    <dataValidation type="list" allowBlank="1" showInputMessage="1" showErrorMessage="1" sqref="I133:K134 I14:M132" xr:uid="{292BD1E6-67CC-4712-B4B0-861AB24BEABB}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F061091-48B0-4C6D-997F-336B71300A56}">
          <x14:formula1>
            <xm:f>Listas!$B$2:$B$4</xm:f>
          </x14:formula1>
          <xm:sqref>Q6:R6 O7 N6 U7</xm:sqref>
        </x14:dataValidation>
        <x14:dataValidation type="list" allowBlank="1" showInputMessage="1" showErrorMessage="1" xr:uid="{1473C355-E636-4A6C-A91E-84E38A7E3A26}">
          <x14:formula1>
            <xm:f>'Unidade- Estatal indp'!$A$2:$A$11</xm:f>
          </x14:formula1>
          <xm:sqref>F3:M3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9E41B-29C9-469C-A0E1-E862849985BB}">
  <sheetPr>
    <tabColor theme="8" tint="-0.249977111117893"/>
  </sheetPr>
  <dimension ref="A1:W171"/>
  <sheetViews>
    <sheetView topLeftCell="B1" zoomScale="70" zoomScaleNormal="70" workbookViewId="0">
      <pane ySplit="11" topLeftCell="A12" activePane="bottomLeft" state="frozen"/>
      <selection activeCell="C1" sqref="C1"/>
      <selection pane="bottomLeft" activeCell="I14" sqref="I14"/>
    </sheetView>
  </sheetViews>
  <sheetFormatPr defaultColWidth="9.08984375" defaultRowHeight="14.5" x14ac:dyDescent="0.35"/>
  <cols>
    <col min="1" max="1" width="13.81640625" style="62" hidden="1" customWidth="1"/>
    <col min="2" max="2" width="19.90625" style="30" customWidth="1"/>
    <col min="3" max="3" width="9.08984375" style="111" customWidth="1"/>
    <col min="4" max="4" width="43.26953125" style="111" customWidth="1"/>
    <col min="5" max="5" width="18.6328125" style="190" bestFit="1" customWidth="1"/>
    <col min="6" max="6" width="15.36328125" style="141" bestFit="1" customWidth="1"/>
    <col min="7" max="7" width="31.36328125" style="111" customWidth="1"/>
    <col min="8" max="8" width="16.36328125" style="26" customWidth="1"/>
    <col min="9" max="9" width="16.08984375" style="111" customWidth="1"/>
    <col min="10" max="10" width="19.08984375" style="111" bestFit="1" customWidth="1"/>
    <col min="11" max="11" width="15" style="111" bestFit="1" customWidth="1"/>
    <col min="12" max="12" width="20.54296875" style="111" bestFit="1" customWidth="1"/>
    <col min="13" max="13" width="26.453125" style="111" bestFit="1" customWidth="1"/>
    <col min="14" max="14" width="33.26953125" style="25" hidden="1" customWidth="1"/>
    <col min="15" max="15" width="32.7265625" style="25" hidden="1" customWidth="1"/>
    <col min="16" max="16" width="32.81640625" style="25" hidden="1" customWidth="1"/>
    <col min="17" max="17" width="22.453125" style="25" hidden="1" customWidth="1"/>
    <col min="18" max="18" width="26.7265625" style="25" hidden="1" customWidth="1"/>
    <col min="19" max="19" width="15.90625" style="25" hidden="1" customWidth="1"/>
    <col min="20" max="20" width="14.453125" style="145" customWidth="1"/>
    <col min="21" max="21" width="20.90625" style="111" customWidth="1"/>
    <col min="22" max="22" width="39.26953125" style="111" customWidth="1"/>
    <col min="23" max="23" width="27.6328125" style="111" customWidth="1"/>
    <col min="24" max="24" width="9.08984375" style="111" customWidth="1"/>
    <col min="25" max="16384" width="9.08984375" style="111"/>
  </cols>
  <sheetData>
    <row r="1" spans="1:23" ht="104.25" customHeight="1" x14ac:dyDescent="0.35">
      <c r="A1" s="62" t="s">
        <v>0</v>
      </c>
      <c r="C1" s="317" t="s">
        <v>1</v>
      </c>
      <c r="D1" s="318"/>
      <c r="E1" s="319"/>
      <c r="F1" s="320"/>
      <c r="G1" s="318"/>
      <c r="H1" s="321"/>
      <c r="I1" s="322"/>
      <c r="J1" s="323"/>
      <c r="K1" s="323"/>
      <c r="L1" s="323"/>
      <c r="M1" s="318"/>
      <c r="N1" s="324"/>
      <c r="O1" s="325"/>
      <c r="P1" s="325"/>
      <c r="Q1" s="325"/>
      <c r="R1" s="325"/>
      <c r="S1" s="326"/>
      <c r="T1" s="322"/>
      <c r="U1" s="327"/>
      <c r="V1" s="327"/>
      <c r="W1" s="328"/>
    </row>
    <row r="2" spans="1:23" ht="18.5" x14ac:dyDescent="0.35">
      <c r="C2" s="107" t="s">
        <v>2</v>
      </c>
      <c r="D2" s="108"/>
      <c r="E2" s="171"/>
      <c r="F2" s="316"/>
      <c r="G2" s="314"/>
      <c r="H2" s="315"/>
      <c r="I2" s="316"/>
      <c r="J2" s="313"/>
      <c r="K2" s="313"/>
      <c r="L2" s="313"/>
      <c r="M2" s="314"/>
      <c r="N2" s="315"/>
      <c r="O2" s="315"/>
      <c r="P2" s="315"/>
      <c r="Q2" s="315"/>
      <c r="R2" s="315"/>
      <c r="S2" s="315"/>
      <c r="T2" s="316"/>
      <c r="U2" s="313"/>
      <c r="V2" s="313"/>
      <c r="W2" s="314"/>
    </row>
    <row r="3" spans="1:23" x14ac:dyDescent="0.35">
      <c r="C3" s="307" t="s">
        <v>3</v>
      </c>
      <c r="D3" s="329"/>
      <c r="E3" s="291"/>
      <c r="F3" s="276" t="s">
        <v>6393</v>
      </c>
      <c r="G3" s="277"/>
      <c r="H3" s="278"/>
      <c r="I3" s="276"/>
      <c r="J3" s="279"/>
      <c r="K3" s="279"/>
      <c r="L3" s="279"/>
      <c r="M3" s="277"/>
      <c r="N3" s="45"/>
      <c r="P3" s="45"/>
      <c r="Q3" s="45"/>
      <c r="R3" s="45"/>
      <c r="T3" s="263"/>
      <c r="U3" s="262"/>
      <c r="V3" s="262"/>
      <c r="W3" s="264"/>
    </row>
    <row r="4" spans="1:23" x14ac:dyDescent="0.35">
      <c r="C4" s="289" t="s">
        <v>4</v>
      </c>
      <c r="D4" s="290"/>
      <c r="E4" s="291"/>
      <c r="F4" s="310"/>
      <c r="G4" s="311"/>
      <c r="H4" s="287"/>
      <c r="I4" s="310"/>
      <c r="J4" s="312"/>
      <c r="K4" s="312"/>
      <c r="L4" s="312"/>
      <c r="M4" s="311"/>
      <c r="N4" s="46"/>
      <c r="Q4" s="46"/>
      <c r="R4" s="46"/>
      <c r="T4" s="263"/>
      <c r="U4" s="262"/>
      <c r="V4" s="262"/>
      <c r="W4" s="264"/>
    </row>
    <row r="5" spans="1:23" x14ac:dyDescent="0.35">
      <c r="C5" s="289" t="s">
        <v>5</v>
      </c>
      <c r="D5" s="290"/>
      <c r="E5" s="291"/>
      <c r="F5" s="280">
        <f>VLOOKUP(F3,'Unid Cons Est'!A:E,4,0)</f>
        <v>0</v>
      </c>
      <c r="G5" s="281"/>
      <c r="H5" s="282"/>
      <c r="I5" s="283"/>
      <c r="J5" s="284"/>
      <c r="K5" s="284"/>
      <c r="L5" s="284"/>
      <c r="M5" s="281"/>
      <c r="O5" s="47" t="s">
        <v>5548</v>
      </c>
      <c r="P5" s="49" t="str">
        <f>Cálculos!J14</f>
        <v/>
      </c>
      <c r="T5" s="263"/>
      <c r="U5" s="112" t="s">
        <v>5548</v>
      </c>
      <c r="V5" s="113">
        <f>IF(OR(I14="Não",I14=""),0,Cálculos!J14)</f>
        <v>0</v>
      </c>
      <c r="W5" s="264"/>
    </row>
    <row r="6" spans="1:23" ht="22.5" customHeight="1" x14ac:dyDescent="0.35">
      <c r="C6" s="289" t="s">
        <v>6</v>
      </c>
      <c r="D6" s="290"/>
      <c r="E6" s="291"/>
      <c r="F6" s="280">
        <f>VLOOKUP(F3,'Unid Cons Est'!A:E,5,0)</f>
        <v>0</v>
      </c>
      <c r="G6" s="281"/>
      <c r="H6" s="282"/>
      <c r="I6" s="283"/>
      <c r="J6" s="284"/>
      <c r="K6" s="284"/>
      <c r="L6" s="284"/>
      <c r="M6" s="281"/>
      <c r="O6" s="47" t="s">
        <v>157</v>
      </c>
      <c r="P6" s="50">
        <f>IF(SUM(E155:E170)&gt;100%,100%,SUM(E155:E170))</f>
        <v>0</v>
      </c>
      <c r="T6" s="263"/>
      <c r="U6" s="112" t="s">
        <v>157</v>
      </c>
      <c r="V6" s="271">
        <f>IFERROR(IF(OR(I14="Não",I14=""),0,IF(SUM(E155:E170)&gt;100%,100%,SUM(E155:E170))),"")</f>
        <v>0</v>
      </c>
      <c r="W6" s="264"/>
    </row>
    <row r="7" spans="1:23" ht="29" x14ac:dyDescent="0.35">
      <c r="C7" s="289" t="s">
        <v>7</v>
      </c>
      <c r="D7" s="290"/>
      <c r="E7" s="291"/>
      <c r="F7" s="283" t="s">
        <v>8</v>
      </c>
      <c r="G7" s="281"/>
      <c r="H7" s="282"/>
      <c r="I7" s="283"/>
      <c r="J7" s="284"/>
      <c r="K7" s="284"/>
      <c r="L7" s="284"/>
      <c r="M7" s="281"/>
      <c r="O7" s="48" t="s">
        <v>158</v>
      </c>
      <c r="P7" s="51" t="str">
        <f>IF(F3="SELECIONE A UNIDADE", "Sem unidade Selecionada",IF(I155=0%,"Inexistente",IF(AND(I155&gt;30%,I155&lt;50%),"Inicial",IF(I155&lt;30%,"Básico",IF(AND(I155&gt;50%,I155&lt;75%),"Intermediário",IF(AND(I155&gt;75%,I155&lt;85%,M151=100%),"Prata",IF(AND(I155&gt;85%,I155&lt;95%,M151=100%),"Ouro",IF(AND(I155&gt;95%,M151=100%),"Diamante","Elevado"))))))))</f>
        <v>Inexistente</v>
      </c>
      <c r="T7" s="263"/>
      <c r="U7" s="115" t="s">
        <v>158</v>
      </c>
      <c r="V7" s="116" t="str">
        <f>IF(F3="SELECIONE A UNIDADE", "Sem unidade Selecionada",IF(OR(I14="Não",I14=""),"Inexistente",IF(AND(I221&gt;30%,I221&lt;50%),"Básico",IF(I221&lt;30%,"Inicial",IF(AND(I221&gt;50%,I221&lt;75%),"Intermediário",IF(AND(I221&gt;75%,I221&lt;85%,M217=100%),"Prata",IF(AND(I221&gt;85%,I221&lt;95%,M217=100%),"Ouro",IF(AND(I221&gt;95%,M217=100%),"Diamante","Elevado"))))))))</f>
        <v>Inexistente</v>
      </c>
      <c r="W7" s="264"/>
    </row>
    <row r="8" spans="1:23" x14ac:dyDescent="0.35">
      <c r="C8" s="289" t="s">
        <v>9</v>
      </c>
      <c r="D8" s="290"/>
      <c r="E8" s="291"/>
      <c r="F8" s="280">
        <f>VLOOKUP(F3,'Unid Cons Est'!A:E,3,0)</f>
        <v>0</v>
      </c>
      <c r="G8" s="281"/>
      <c r="H8" s="282"/>
      <c r="I8" s="283"/>
      <c r="J8" s="284"/>
      <c r="K8" s="284"/>
      <c r="L8" s="284"/>
      <c r="M8" s="281"/>
      <c r="T8" s="263"/>
      <c r="U8" s="262"/>
      <c r="V8" s="262"/>
      <c r="W8" s="264"/>
    </row>
    <row r="9" spans="1:23" ht="15" thickBot="1" x14ac:dyDescent="0.4">
      <c r="C9" s="292" t="s">
        <v>5550</v>
      </c>
      <c r="D9" s="293"/>
      <c r="E9" s="291"/>
      <c r="F9" s="285"/>
      <c r="G9" s="286"/>
      <c r="H9" s="287"/>
      <c r="I9" s="285"/>
      <c r="J9" s="288"/>
      <c r="K9" s="288"/>
      <c r="L9" s="288"/>
      <c r="M9" s="286"/>
      <c r="N9" s="46"/>
      <c r="O9" s="46"/>
      <c r="P9" s="46"/>
      <c r="Q9" s="46"/>
      <c r="R9" s="46"/>
      <c r="T9" s="265"/>
      <c r="U9" s="266"/>
      <c r="V9" s="266"/>
      <c r="W9" s="267"/>
    </row>
    <row r="10" spans="1:23" x14ac:dyDescent="0.35">
      <c r="C10" s="273"/>
      <c r="D10" s="273"/>
      <c r="E10" s="274"/>
      <c r="F10" s="273"/>
      <c r="G10" s="273"/>
      <c r="H10" s="274"/>
      <c r="I10" s="273"/>
      <c r="J10" s="273"/>
      <c r="K10" s="273"/>
      <c r="L10" s="273"/>
      <c r="M10" s="273"/>
      <c r="N10" s="275"/>
      <c r="O10" s="275"/>
      <c r="P10" s="275"/>
      <c r="Q10" s="275"/>
      <c r="R10" s="275"/>
      <c r="S10" s="275"/>
      <c r="T10" s="273"/>
      <c r="U10" s="273"/>
      <c r="V10" s="273"/>
      <c r="W10" s="273"/>
    </row>
    <row r="11" spans="1:23" s="117" customFormat="1" ht="51" customHeight="1" x14ac:dyDescent="0.4">
      <c r="A11" s="61" t="s">
        <v>10</v>
      </c>
      <c r="B11" s="61" t="s">
        <v>6208</v>
      </c>
      <c r="C11" s="109" t="s">
        <v>11</v>
      </c>
      <c r="D11" s="109" t="s">
        <v>12</v>
      </c>
      <c r="E11" s="172" t="s">
        <v>13</v>
      </c>
      <c r="F11" s="109" t="s">
        <v>14</v>
      </c>
      <c r="G11" s="109" t="s">
        <v>15</v>
      </c>
      <c r="H11" s="38" t="s">
        <v>16</v>
      </c>
      <c r="I11" s="110" t="s">
        <v>17</v>
      </c>
      <c r="J11" s="110" t="s">
        <v>18</v>
      </c>
      <c r="K11" s="110" t="s">
        <v>19</v>
      </c>
      <c r="L11" s="110" t="s">
        <v>20</v>
      </c>
      <c r="M11" s="110" t="s">
        <v>21</v>
      </c>
      <c r="N11" s="1" t="s">
        <v>22</v>
      </c>
      <c r="O11" s="1" t="s">
        <v>23</v>
      </c>
      <c r="P11" s="1" t="s">
        <v>24</v>
      </c>
      <c r="Q11" s="1" t="s">
        <v>25</v>
      </c>
      <c r="R11" s="1" t="s">
        <v>26</v>
      </c>
      <c r="S11" s="38" t="s">
        <v>27</v>
      </c>
      <c r="T11" s="110" t="s">
        <v>6387</v>
      </c>
      <c r="U11" s="109" t="s">
        <v>28</v>
      </c>
      <c r="V11" s="109" t="s">
        <v>29</v>
      </c>
      <c r="W11" s="109" t="s">
        <v>30</v>
      </c>
    </row>
    <row r="12" spans="1:23" s="25" customFormat="1" ht="44.5" customHeight="1" x14ac:dyDescent="0.35">
      <c r="A12" s="104" t="s">
        <v>31</v>
      </c>
      <c r="B12" s="105"/>
      <c r="C12" s="105"/>
      <c r="D12" s="105" t="s">
        <v>32</v>
      </c>
      <c r="E12" s="173"/>
      <c r="F12" s="105"/>
      <c r="G12" s="105"/>
      <c r="H12" s="105"/>
      <c r="I12" s="104"/>
      <c r="J12" s="105"/>
      <c r="K12" s="105"/>
      <c r="L12" s="105"/>
      <c r="M12" s="104"/>
      <c r="N12" s="105"/>
      <c r="O12" s="105"/>
      <c r="P12" s="105"/>
      <c r="Q12" s="104"/>
      <c r="R12" s="105"/>
      <c r="S12" s="105"/>
      <c r="T12" s="151"/>
      <c r="U12" s="105"/>
      <c r="V12" s="105"/>
      <c r="W12" s="105"/>
    </row>
    <row r="13" spans="1:23" s="25" customFormat="1" ht="26" x14ac:dyDescent="0.35">
      <c r="A13" s="102" t="s">
        <v>31</v>
      </c>
      <c r="B13" s="106" t="s">
        <v>34</v>
      </c>
      <c r="C13" s="106" t="s">
        <v>33</v>
      </c>
      <c r="D13" s="106" t="s">
        <v>34</v>
      </c>
      <c r="E13" s="174"/>
      <c r="F13" s="106"/>
      <c r="G13" s="106"/>
      <c r="H13" s="106"/>
      <c r="I13" s="102"/>
      <c r="J13" s="106"/>
      <c r="K13" s="106"/>
      <c r="L13" s="106"/>
      <c r="M13" s="102"/>
      <c r="N13" s="106"/>
      <c r="O13" s="106"/>
      <c r="P13" s="106"/>
      <c r="Q13" s="102"/>
      <c r="R13" s="106"/>
      <c r="S13" s="106"/>
      <c r="T13" s="152"/>
      <c r="U13" s="106"/>
      <c r="V13" s="106"/>
      <c r="W13" s="106"/>
    </row>
    <row r="14" spans="1:23" ht="38.25" customHeight="1" x14ac:dyDescent="0.35">
      <c r="A14" s="87" t="s">
        <v>31</v>
      </c>
      <c r="B14" s="88" t="s">
        <v>34</v>
      </c>
      <c r="C14" s="231" t="s">
        <v>35</v>
      </c>
      <c r="D14" s="231" t="str">
        <f>VLOOKUP(C14,'Todos os entes (exceto estatal)'!C:W,2,0)</f>
        <v>Possui sítio oficial próprio na internet?</v>
      </c>
      <c r="E14" s="175">
        <f>VLOOKUP(C14,'Todos os entes (exceto estatal)'!C:W,3,0)</f>
        <v>2</v>
      </c>
      <c r="F14" s="231" t="str">
        <f>VLOOKUP(C14,'Todos os entes (exceto estatal)'!C:W,4,0)</f>
        <v>Essencial</v>
      </c>
      <c r="G14" s="231" t="s">
        <v>6021</v>
      </c>
      <c r="H14" s="232">
        <f>IF(F14="Essencial",E14*2,IF(F14="Obrigatória",E14*1.5,IF(F14="Recomendada",E14*1,0)))</f>
        <v>4</v>
      </c>
      <c r="I14" s="122"/>
      <c r="J14" s="122" t="s">
        <v>38</v>
      </c>
      <c r="K14" s="122" t="s">
        <v>38</v>
      </c>
      <c r="L14" s="122" t="s">
        <v>38</v>
      </c>
      <c r="M14" s="122" t="s">
        <v>38</v>
      </c>
      <c r="N14" s="88">
        <f>IF(I14="Sim",H14,0)</f>
        <v>0</v>
      </c>
      <c r="O14" s="88" t="str">
        <f t="shared" ref="O14:R29" si="0">IF(J14="Não se aplica","N/D")</f>
        <v>N/D</v>
      </c>
      <c r="P14" s="88" t="str">
        <f t="shared" si="0"/>
        <v>N/D</v>
      </c>
      <c r="Q14" s="216" t="str">
        <f t="shared" si="0"/>
        <v>N/D</v>
      </c>
      <c r="R14" s="88" t="str">
        <f t="shared" si="0"/>
        <v>N/D</v>
      </c>
      <c r="S14" s="154">
        <f>SUM(N14:R14)</f>
        <v>0</v>
      </c>
      <c r="T14" s="162"/>
      <c r="U14" s="193"/>
      <c r="V14" s="193"/>
      <c r="W14" s="193"/>
    </row>
    <row r="15" spans="1:23" ht="38.25" customHeight="1" x14ac:dyDescent="0.35">
      <c r="A15" s="34" t="s">
        <v>31</v>
      </c>
      <c r="B15" s="36" t="s">
        <v>34</v>
      </c>
      <c r="C15" s="233" t="s">
        <v>6022</v>
      </c>
      <c r="D15" s="231" t="str">
        <f>VLOOKUP(C15,'Todos os entes (exceto estatal)'!C:W,2,0)</f>
        <v>Possui portal da transparência próprio ou compartilhado na internet?</v>
      </c>
      <c r="E15" s="175">
        <f>VLOOKUP(C15,'Todos os entes (exceto estatal)'!C:W,3,0)</f>
        <v>2</v>
      </c>
      <c r="F15" s="231" t="str">
        <f>VLOOKUP(C15,'Todos os entes (exceto estatal)'!C:W,4,0)</f>
        <v>Essencial</v>
      </c>
      <c r="G15" s="233" t="s">
        <v>6021</v>
      </c>
      <c r="H15" s="234">
        <f>IF(F15="Essencial",E15*2,IF(F15="Obrigatória",E15*1.5,IF(F15="Recomendada",E15*1,0)))</f>
        <v>4</v>
      </c>
      <c r="I15" s="124"/>
      <c r="J15" s="124" t="s">
        <v>38</v>
      </c>
      <c r="K15" s="124" t="s">
        <v>38</v>
      </c>
      <c r="L15" s="124" t="s">
        <v>38</v>
      </c>
      <c r="M15" s="124" t="s">
        <v>38</v>
      </c>
      <c r="N15" s="36">
        <f>IF(I15="Sim",H15,0)</f>
        <v>0</v>
      </c>
      <c r="O15" s="36" t="str">
        <f t="shared" si="0"/>
        <v>N/D</v>
      </c>
      <c r="P15" s="36" t="str">
        <f t="shared" si="0"/>
        <v>N/D</v>
      </c>
      <c r="Q15" s="217" t="str">
        <f t="shared" si="0"/>
        <v>N/D</v>
      </c>
      <c r="R15" s="36" t="str">
        <f t="shared" si="0"/>
        <v>N/D</v>
      </c>
      <c r="S15" s="155">
        <f>SUM(N15:R15)</f>
        <v>0</v>
      </c>
      <c r="T15" s="162"/>
      <c r="U15" s="193"/>
      <c r="V15" s="193"/>
      <c r="W15" s="193"/>
    </row>
    <row r="16" spans="1:23" ht="26" x14ac:dyDescent="0.35">
      <c r="A16" s="34" t="s">
        <v>31</v>
      </c>
      <c r="B16" s="36" t="s">
        <v>34</v>
      </c>
      <c r="C16" s="233" t="s">
        <v>6024</v>
      </c>
      <c r="D16" s="231" t="str">
        <f>VLOOKUP(C16,'Todos os entes (exceto estatal)'!C:W,2,0)</f>
        <v>O acesso ao portal transparência está visível na capa do site?</v>
      </c>
      <c r="E16" s="175">
        <f>VLOOKUP(C16,'Todos os entes (exceto estatal)'!C:W,3,0)</f>
        <v>2</v>
      </c>
      <c r="F16" s="231" t="str">
        <f>VLOOKUP(C16,'Todos os entes (exceto estatal)'!C:W,4,0)</f>
        <v>Obrigatória</v>
      </c>
      <c r="G16" s="233" t="s">
        <v>6025</v>
      </c>
      <c r="H16" s="234">
        <f>IF(F16="Essencial",E16*2,IF(F16="Obrigatória",E16*1.5,IF(F16="Recomendada",E16*1,0)))</f>
        <v>3</v>
      </c>
      <c r="I16" s="124"/>
      <c r="J16" s="124" t="s">
        <v>38</v>
      </c>
      <c r="K16" s="124" t="s">
        <v>38</v>
      </c>
      <c r="L16" s="124" t="s">
        <v>38</v>
      </c>
      <c r="M16" s="124" t="s">
        <v>38</v>
      </c>
      <c r="N16" s="36">
        <f>IF(I16="Sim",H16,0)</f>
        <v>0</v>
      </c>
      <c r="O16" s="36" t="str">
        <f t="shared" si="0"/>
        <v>N/D</v>
      </c>
      <c r="P16" s="36" t="str">
        <f t="shared" si="0"/>
        <v>N/D</v>
      </c>
      <c r="Q16" s="217" t="str">
        <f t="shared" si="0"/>
        <v>N/D</v>
      </c>
      <c r="R16" s="36" t="str">
        <f t="shared" si="0"/>
        <v>N/D</v>
      </c>
      <c r="S16" s="155">
        <f>SUM(N16:R16)</f>
        <v>0</v>
      </c>
      <c r="T16" s="162"/>
      <c r="U16" s="193"/>
      <c r="V16" s="193"/>
      <c r="W16" s="193"/>
    </row>
    <row r="17" spans="1:23" ht="39" x14ac:dyDescent="0.35">
      <c r="A17" s="80" t="s">
        <v>31</v>
      </c>
      <c r="B17" s="79" t="s">
        <v>34</v>
      </c>
      <c r="C17" s="235" t="s">
        <v>6026</v>
      </c>
      <c r="D17" s="231" t="str">
        <f>VLOOKUP(C17,'Todos os entes (exceto estatal)'!C:W,2,0)</f>
        <v>O site e o portal de transparência contêm ferramenta de pesquisa de conteúdo que permita o acesso à informação?</v>
      </c>
      <c r="E17" s="175">
        <f>VLOOKUP(C17,'Todos os entes (exceto estatal)'!C:W,3,0)</f>
        <v>2</v>
      </c>
      <c r="F17" s="231" t="str">
        <f>VLOOKUP(C17,'Todos os entes (exceto estatal)'!C:W,4,0)</f>
        <v>Obrigatória</v>
      </c>
      <c r="G17" s="235" t="s">
        <v>6028</v>
      </c>
      <c r="H17" s="236">
        <f>IF(F17="Essencial",E17*2,IF(F17="Obrigatória",E17*1.5,IF(F17="Recomendada",E17*1,0)))</f>
        <v>3</v>
      </c>
      <c r="I17" s="126"/>
      <c r="J17" s="126" t="s">
        <v>38</v>
      </c>
      <c r="K17" s="126" t="s">
        <v>38</v>
      </c>
      <c r="L17" s="126" t="s">
        <v>38</v>
      </c>
      <c r="M17" s="126" t="s">
        <v>38</v>
      </c>
      <c r="N17" s="79">
        <f>IF(I17="Sim",H17,0)</f>
        <v>0</v>
      </c>
      <c r="O17" s="79" t="str">
        <f t="shared" si="0"/>
        <v>N/D</v>
      </c>
      <c r="P17" s="79" t="str">
        <f t="shared" si="0"/>
        <v>N/D</v>
      </c>
      <c r="Q17" s="218" t="str">
        <f t="shared" si="0"/>
        <v>N/D</v>
      </c>
      <c r="R17" s="79" t="str">
        <f t="shared" si="0"/>
        <v>N/D</v>
      </c>
      <c r="S17" s="156">
        <f>SUM(N17:R17)</f>
        <v>0</v>
      </c>
      <c r="T17" s="162"/>
      <c r="U17" s="193"/>
      <c r="V17" s="193"/>
      <c r="W17" s="193"/>
    </row>
    <row r="18" spans="1:23" s="25" customFormat="1" ht="21.9" customHeight="1" x14ac:dyDescent="0.35">
      <c r="A18" s="82" t="s">
        <v>31</v>
      </c>
      <c r="B18" s="81"/>
      <c r="C18" s="237"/>
      <c r="D18" s="237" t="s">
        <v>41</v>
      </c>
      <c r="E18" s="178"/>
      <c r="F18" s="237"/>
      <c r="G18" s="237"/>
      <c r="H18" s="237"/>
      <c r="I18" s="81"/>
      <c r="J18" s="81"/>
      <c r="K18" s="81"/>
      <c r="L18" s="81"/>
      <c r="M18" s="81"/>
      <c r="N18" s="81"/>
      <c r="O18" s="81" t="b">
        <f t="shared" si="0"/>
        <v>0</v>
      </c>
      <c r="P18" s="81" t="b">
        <f t="shared" si="0"/>
        <v>0</v>
      </c>
      <c r="Q18" s="81" t="b">
        <f t="shared" si="0"/>
        <v>0</v>
      </c>
      <c r="R18" s="81" t="b">
        <f t="shared" si="0"/>
        <v>0</v>
      </c>
      <c r="S18" s="81"/>
      <c r="T18" s="146">
        <f>SUM(S14:S17)/SUM(H14:H17)</f>
        <v>0</v>
      </c>
      <c r="U18" s="81"/>
      <c r="V18" s="81"/>
      <c r="W18" s="81"/>
    </row>
    <row r="19" spans="1:23" s="25" customFormat="1" x14ac:dyDescent="0.35">
      <c r="A19" s="89" t="s">
        <v>31</v>
      </c>
      <c r="B19" s="90"/>
      <c r="C19" s="238" t="s">
        <v>42</v>
      </c>
      <c r="D19" s="238" t="s">
        <v>43</v>
      </c>
      <c r="E19" s="179"/>
      <c r="F19" s="238"/>
      <c r="G19" s="238"/>
      <c r="H19" s="238"/>
      <c r="I19" s="90"/>
      <c r="J19" s="90"/>
      <c r="K19" s="90"/>
      <c r="L19" s="90"/>
      <c r="M19" s="90"/>
      <c r="N19" s="90"/>
      <c r="O19" s="90" t="b">
        <f t="shared" si="0"/>
        <v>0</v>
      </c>
      <c r="P19" s="90" t="b">
        <f t="shared" si="0"/>
        <v>0</v>
      </c>
      <c r="Q19" s="90" t="b">
        <f t="shared" si="0"/>
        <v>0</v>
      </c>
      <c r="R19" s="90" t="b">
        <f t="shared" si="0"/>
        <v>0</v>
      </c>
      <c r="S19" s="90"/>
      <c r="T19" s="147"/>
      <c r="U19" s="90"/>
      <c r="V19" s="90"/>
      <c r="W19" s="90"/>
    </row>
    <row r="20" spans="1:23" ht="26" x14ac:dyDescent="0.35">
      <c r="A20" s="87" t="s">
        <v>31</v>
      </c>
      <c r="B20" s="88" t="s">
        <v>43</v>
      </c>
      <c r="C20" s="231" t="s">
        <v>44</v>
      </c>
      <c r="D20" s="231" t="str">
        <f>VLOOKUP(C20,'Todos os entes (exceto estatal)'!C:W,2,0)</f>
        <v xml:space="preserve"> Divulga a sua estrutura organizacional e a norma que a institui/altera?</v>
      </c>
      <c r="E20" s="175">
        <f>VLOOKUP(C20,'Todos os entes (exceto estatal)'!C:W,3,0)</f>
        <v>2</v>
      </c>
      <c r="F20" s="231" t="str">
        <f>VLOOKUP(C20,'Todos os entes (exceto estatal)'!C:W,4,0)</f>
        <v>Obrigatória</v>
      </c>
      <c r="G20" s="231" t="s">
        <v>6028</v>
      </c>
      <c r="H20" s="232">
        <f t="shared" ref="H20:H28" si="1">IF(F20="Essencial",E20*2,IF(F20="Obrigatória",E20*1.5,IF(F20="Recomendada",E20*1,0)))</f>
        <v>3</v>
      </c>
      <c r="I20" s="122"/>
      <c r="J20" s="122" t="s">
        <v>38</v>
      </c>
      <c r="K20" s="122" t="s">
        <v>38</v>
      </c>
      <c r="L20" s="122" t="s">
        <v>38</v>
      </c>
      <c r="M20" s="122" t="s">
        <v>38</v>
      </c>
      <c r="N20" s="88">
        <f>IF(I20="Sim",H20,0)</f>
        <v>0</v>
      </c>
      <c r="O20" s="88" t="str">
        <f t="shared" si="0"/>
        <v>N/D</v>
      </c>
      <c r="P20" s="88" t="str">
        <f t="shared" si="0"/>
        <v>N/D</v>
      </c>
      <c r="Q20" s="216" t="str">
        <f t="shared" si="0"/>
        <v>N/D</v>
      </c>
      <c r="R20" s="88" t="str">
        <f t="shared" si="0"/>
        <v>N/D</v>
      </c>
      <c r="S20" s="154">
        <f t="shared" ref="S20:S28" si="2">SUM(N20:R20)</f>
        <v>0</v>
      </c>
      <c r="T20" s="162"/>
      <c r="U20" s="193"/>
      <c r="V20" s="193"/>
      <c r="W20" s="193"/>
    </row>
    <row r="21" spans="1:23" ht="38.25" customHeight="1" x14ac:dyDescent="0.35">
      <c r="A21" s="34" t="s">
        <v>31</v>
      </c>
      <c r="B21" s="36" t="s">
        <v>43</v>
      </c>
      <c r="C21" s="233" t="s">
        <v>45</v>
      </c>
      <c r="D21" s="231" t="str">
        <f>VLOOKUP(C21,'Todos os entes (exceto estatal)'!C:W,2,0)</f>
        <v>Divulga competências e/ou atribuições?</v>
      </c>
      <c r="E21" s="175">
        <f>VLOOKUP(C21,'Todos os entes (exceto estatal)'!C:W,3,0)</f>
        <v>2</v>
      </c>
      <c r="F21" s="231" t="str">
        <f>VLOOKUP(C21,'Todos os entes (exceto estatal)'!C:W,4,0)</f>
        <v>Obrigatória</v>
      </c>
      <c r="G21" s="233" t="s">
        <v>6033</v>
      </c>
      <c r="H21" s="234">
        <f t="shared" si="1"/>
        <v>3</v>
      </c>
      <c r="I21" s="124"/>
      <c r="J21" s="124" t="s">
        <v>38</v>
      </c>
      <c r="K21" s="124" t="s">
        <v>38</v>
      </c>
      <c r="L21" s="124" t="s">
        <v>38</v>
      </c>
      <c r="M21" s="124" t="s">
        <v>38</v>
      </c>
      <c r="N21" s="36">
        <f>IF(I21="Sim",H21,0)</f>
        <v>0</v>
      </c>
      <c r="O21" s="36" t="str">
        <f t="shared" si="0"/>
        <v>N/D</v>
      </c>
      <c r="P21" s="36" t="str">
        <f t="shared" si="0"/>
        <v>N/D</v>
      </c>
      <c r="Q21" s="217" t="str">
        <f t="shared" si="0"/>
        <v>N/D</v>
      </c>
      <c r="R21" s="36" t="str">
        <f t="shared" si="0"/>
        <v>N/D</v>
      </c>
      <c r="S21" s="155">
        <f t="shared" si="2"/>
        <v>0</v>
      </c>
      <c r="T21" s="162"/>
      <c r="U21" s="193"/>
      <c r="V21" s="193"/>
      <c r="W21" s="193"/>
    </row>
    <row r="22" spans="1:23" ht="38.25" customHeight="1" x14ac:dyDescent="0.35">
      <c r="A22" s="34" t="s">
        <v>31</v>
      </c>
      <c r="B22" s="36" t="s">
        <v>43</v>
      </c>
      <c r="C22" s="233" t="s">
        <v>46</v>
      </c>
      <c r="D22" s="231" t="str">
        <f>VLOOKUP(C22,'Todos os entes (exceto estatal)'!C:W,2,0)</f>
        <v>Identifica o nome dos atuais responsáveis pela gestão do Poder/Órgão?</v>
      </c>
      <c r="E22" s="175">
        <f>VLOOKUP(C22,'Todos os entes (exceto estatal)'!C:W,3,0)</f>
        <v>2</v>
      </c>
      <c r="F22" s="231" t="str">
        <f>VLOOKUP(C22,'Todos os entes (exceto estatal)'!C:W,4,0)</f>
        <v>Obrigatória</v>
      </c>
      <c r="G22" s="233" t="s">
        <v>6028</v>
      </c>
      <c r="H22" s="234">
        <f t="shared" si="1"/>
        <v>3</v>
      </c>
      <c r="I22" s="124"/>
      <c r="J22" s="124" t="s">
        <v>38</v>
      </c>
      <c r="K22" s="124" t="s">
        <v>38</v>
      </c>
      <c r="L22" s="124" t="s">
        <v>38</v>
      </c>
      <c r="M22" s="124" t="s">
        <v>38</v>
      </c>
      <c r="N22" s="36">
        <f>IF(I22="Sim",H22,0)</f>
        <v>0</v>
      </c>
      <c r="O22" s="36" t="str">
        <f t="shared" si="0"/>
        <v>N/D</v>
      </c>
      <c r="P22" s="36" t="str">
        <f t="shared" si="0"/>
        <v>N/D</v>
      </c>
      <c r="Q22" s="217" t="str">
        <f t="shared" si="0"/>
        <v>N/D</v>
      </c>
      <c r="R22" s="36" t="str">
        <f t="shared" si="0"/>
        <v>N/D</v>
      </c>
      <c r="S22" s="155">
        <f t="shared" si="2"/>
        <v>0</v>
      </c>
      <c r="T22" s="162"/>
      <c r="U22" s="193"/>
      <c r="V22" s="193"/>
      <c r="W22" s="193"/>
    </row>
    <row r="23" spans="1:23" ht="38.25" customHeight="1" x14ac:dyDescent="0.35">
      <c r="A23" s="34" t="s">
        <v>31</v>
      </c>
      <c r="B23" s="36" t="s">
        <v>43</v>
      </c>
      <c r="C23" s="233" t="s">
        <v>47</v>
      </c>
      <c r="D23" s="231" t="str">
        <f>VLOOKUP(C23,'Todos os entes (exceto estatal)'!C:W,2,0)</f>
        <v>Divulga os endereços e telefones atuais do Poder ou órgão e e-mails institucionais?</v>
      </c>
      <c r="E23" s="175">
        <f>VLOOKUP(C23,'Todos os entes (exceto estatal)'!C:W,3,0)</f>
        <v>2</v>
      </c>
      <c r="F23" s="231" t="str">
        <f>VLOOKUP(C23,'Todos os entes (exceto estatal)'!C:W,4,0)</f>
        <v>Obrigatória</v>
      </c>
      <c r="G23" s="233" t="s">
        <v>6033</v>
      </c>
      <c r="H23" s="234">
        <f t="shared" si="1"/>
        <v>3</v>
      </c>
      <c r="I23" s="124"/>
      <c r="J23" s="124" t="s">
        <v>38</v>
      </c>
      <c r="K23" s="124" t="s">
        <v>38</v>
      </c>
      <c r="L23" s="124" t="s">
        <v>38</v>
      </c>
      <c r="M23" s="124" t="s">
        <v>38</v>
      </c>
      <c r="N23" s="36">
        <f>IF(I23="Sim",H23,0)</f>
        <v>0</v>
      </c>
      <c r="O23" s="36" t="str">
        <f t="shared" si="0"/>
        <v>N/D</v>
      </c>
      <c r="P23" s="36" t="str">
        <f t="shared" si="0"/>
        <v>N/D</v>
      </c>
      <c r="Q23" s="217" t="str">
        <f t="shared" si="0"/>
        <v>N/D</v>
      </c>
      <c r="R23" s="36" t="str">
        <f t="shared" si="0"/>
        <v>N/D</v>
      </c>
      <c r="S23" s="155">
        <f t="shared" si="2"/>
        <v>0</v>
      </c>
      <c r="T23" s="162"/>
      <c r="U23" s="193"/>
      <c r="V23" s="193"/>
      <c r="W23" s="193"/>
    </row>
    <row r="24" spans="1:23" ht="38.25" customHeight="1" x14ac:dyDescent="0.35">
      <c r="A24" s="34" t="s">
        <v>31</v>
      </c>
      <c r="B24" s="36" t="s">
        <v>43</v>
      </c>
      <c r="C24" s="233" t="s">
        <v>6341</v>
      </c>
      <c r="D24" s="231" t="str">
        <f>VLOOKUP(C24,'Todos os entes (exceto estatal)'!C:W,2,0)</f>
        <v>Divulga o horário de atendimento?</v>
      </c>
      <c r="E24" s="175">
        <f>VLOOKUP(C24,'Todos os entes (exceto estatal)'!C:W,3,0)</f>
        <v>2</v>
      </c>
      <c r="F24" s="231" t="str">
        <f>VLOOKUP(C24,'Todos os entes (exceto estatal)'!C:W,4,0)</f>
        <v>Obrigatória</v>
      </c>
      <c r="G24" s="233" t="s">
        <v>6033</v>
      </c>
      <c r="H24" s="234">
        <f t="shared" si="1"/>
        <v>3</v>
      </c>
      <c r="I24" s="124"/>
      <c r="J24" s="124" t="s">
        <v>38</v>
      </c>
      <c r="K24" s="124" t="s">
        <v>38</v>
      </c>
      <c r="L24" s="124" t="s">
        <v>38</v>
      </c>
      <c r="M24" s="124" t="s">
        <v>38</v>
      </c>
      <c r="N24" s="36">
        <f>IF(I24="Sim",H24,0)</f>
        <v>0</v>
      </c>
      <c r="O24" s="36" t="str">
        <f t="shared" si="0"/>
        <v>N/D</v>
      </c>
      <c r="P24" s="36" t="str">
        <f t="shared" si="0"/>
        <v>N/D</v>
      </c>
      <c r="Q24" s="217" t="str">
        <f t="shared" si="0"/>
        <v>N/D</v>
      </c>
      <c r="R24" s="36" t="str">
        <f t="shared" si="0"/>
        <v>N/D</v>
      </c>
      <c r="S24" s="155">
        <f t="shared" si="2"/>
        <v>0</v>
      </c>
      <c r="T24" s="162"/>
      <c r="U24" s="193"/>
      <c r="V24" s="193"/>
      <c r="W24" s="193"/>
    </row>
    <row r="25" spans="1:23" ht="39" x14ac:dyDescent="0.35">
      <c r="A25" s="34" t="s">
        <v>31</v>
      </c>
      <c r="B25" s="36" t="s">
        <v>43</v>
      </c>
      <c r="C25" s="233" t="s">
        <v>6342</v>
      </c>
      <c r="D25" s="231" t="str">
        <f>VLOOKUP(C25,'Todos os entes (exceto estatal)'!C:W,2,0)</f>
        <v xml:space="preserve">Divulga os atos normativos próprios? </v>
      </c>
      <c r="E25" s="175">
        <f>VLOOKUP(C25,'Todos os entes (exceto estatal)'!C:W,3,0)</f>
        <v>2</v>
      </c>
      <c r="F25" s="231" t="str">
        <f>VLOOKUP(C25,'Todos os entes (exceto estatal)'!C:W,4,0)</f>
        <v>Obrigatória</v>
      </c>
      <c r="G25" s="233" t="s">
        <v>6034</v>
      </c>
      <c r="H25" s="234">
        <f t="shared" si="1"/>
        <v>3</v>
      </c>
      <c r="I25" s="124"/>
      <c r="J25" s="124"/>
      <c r="K25" s="124"/>
      <c r="L25" s="124" t="s">
        <v>38</v>
      </c>
      <c r="M25" s="124"/>
      <c r="N25" s="36">
        <f>IF(I25="Sim",H25*0.325,0)</f>
        <v>0</v>
      </c>
      <c r="O25" s="36">
        <f>IF(J25="Sim",H25*0.325,0)</f>
        <v>0</v>
      </c>
      <c r="P25" s="36">
        <f>IF(K25="Sim",H25*0.225,0)</f>
        <v>0</v>
      </c>
      <c r="Q25" s="217" t="str">
        <f t="shared" si="0"/>
        <v>N/D</v>
      </c>
      <c r="R25" s="36">
        <f>IF(M25="Sim",H25*0.125,0)</f>
        <v>0</v>
      </c>
      <c r="S25" s="155">
        <f t="shared" si="2"/>
        <v>0</v>
      </c>
      <c r="T25" s="162"/>
      <c r="U25" s="193"/>
      <c r="V25" s="193"/>
      <c r="W25" s="193"/>
    </row>
    <row r="26" spans="1:23" ht="39" x14ac:dyDescent="0.35">
      <c r="A26" s="34" t="s">
        <v>31</v>
      </c>
      <c r="B26" s="36" t="s">
        <v>43</v>
      </c>
      <c r="C26" s="233" t="s">
        <v>6343</v>
      </c>
      <c r="D26" s="231" t="str">
        <f>VLOOKUP(C26,'Todos os entes (exceto estatal)'!C:W,2,0)</f>
        <v>Divulga as perguntas e respostas mais frequentes relacionadas às atividades desenvolvidas pelo Poder/Órgão?</v>
      </c>
      <c r="E26" s="175">
        <f>VLOOKUP(C26,'Todos os entes (exceto estatal)'!C:W,3,0)</f>
        <v>2</v>
      </c>
      <c r="F26" s="231" t="str">
        <f>VLOOKUP(C26,'Todos os entes (exceto estatal)'!C:W,4,0)</f>
        <v>Obrigatória</v>
      </c>
      <c r="G26" s="233" t="s">
        <v>6035</v>
      </c>
      <c r="H26" s="234">
        <f t="shared" si="1"/>
        <v>3</v>
      </c>
      <c r="I26" s="124"/>
      <c r="J26" s="124" t="s">
        <v>38</v>
      </c>
      <c r="K26" s="124" t="s">
        <v>38</v>
      </c>
      <c r="L26" s="124" t="s">
        <v>38</v>
      </c>
      <c r="M26" s="124" t="s">
        <v>38</v>
      </c>
      <c r="N26" s="36">
        <f>IF(I26="Sim",H26,0)</f>
        <v>0</v>
      </c>
      <c r="O26" s="36" t="str">
        <f t="shared" ref="O26:Q30" si="3">IF(J26="Não se aplica","N/D")</f>
        <v>N/D</v>
      </c>
      <c r="P26" s="36" t="str">
        <f t="shared" si="3"/>
        <v>N/D</v>
      </c>
      <c r="Q26" s="217" t="str">
        <f t="shared" si="0"/>
        <v>N/D</v>
      </c>
      <c r="R26" s="36" t="str">
        <f>IF(M26="Não se aplica","N/D")</f>
        <v>N/D</v>
      </c>
      <c r="S26" s="155">
        <f t="shared" si="2"/>
        <v>0</v>
      </c>
      <c r="T26" s="162"/>
      <c r="U26" s="193"/>
      <c r="V26" s="193"/>
      <c r="W26" s="193"/>
    </row>
    <row r="27" spans="1:23" ht="26" x14ac:dyDescent="0.35">
      <c r="A27" s="34" t="s">
        <v>31</v>
      </c>
      <c r="B27" s="36" t="s">
        <v>43</v>
      </c>
      <c r="C27" s="233" t="s">
        <v>6344</v>
      </c>
      <c r="D27" s="231" t="str">
        <f>VLOOKUP(C27,'Todos os entes (exceto estatal)'!C:W,2,0)</f>
        <v>Participa em redes sociais e apresenta, no seu sítio institucional, link de acesso ao seu perfil?</v>
      </c>
      <c r="E27" s="175">
        <f>VLOOKUP(C27,'Todos os entes (exceto estatal)'!C:W,3,0)</f>
        <v>2</v>
      </c>
      <c r="F27" s="231" t="str">
        <f>VLOOKUP(C27,'Todos os entes (exceto estatal)'!C:W,4,0)</f>
        <v>Recomendada</v>
      </c>
      <c r="G27" s="233" t="s">
        <v>6036</v>
      </c>
      <c r="H27" s="234">
        <f t="shared" si="1"/>
        <v>2</v>
      </c>
      <c r="I27" s="124"/>
      <c r="J27" s="124" t="s">
        <v>38</v>
      </c>
      <c r="K27" s="124" t="s">
        <v>38</v>
      </c>
      <c r="L27" s="124" t="s">
        <v>38</v>
      </c>
      <c r="M27" s="124" t="s">
        <v>38</v>
      </c>
      <c r="N27" s="36">
        <f>IF(I27="Sim",H27,0)</f>
        <v>0</v>
      </c>
      <c r="O27" s="36" t="str">
        <f t="shared" si="3"/>
        <v>N/D</v>
      </c>
      <c r="P27" s="36" t="str">
        <f t="shared" si="3"/>
        <v>N/D</v>
      </c>
      <c r="Q27" s="217" t="str">
        <f t="shared" si="0"/>
        <v>N/D</v>
      </c>
      <c r="R27" s="36" t="str">
        <f>IF(M27="Não se aplica","N/D")</f>
        <v>N/D</v>
      </c>
      <c r="S27" s="155">
        <f t="shared" si="2"/>
        <v>0</v>
      </c>
      <c r="T27" s="162"/>
      <c r="U27" s="193"/>
      <c r="V27" s="193"/>
      <c r="W27" s="193"/>
    </row>
    <row r="28" spans="1:23" ht="26" x14ac:dyDescent="0.35">
      <c r="A28" s="80" t="s">
        <v>31</v>
      </c>
      <c r="B28" s="79" t="s">
        <v>43</v>
      </c>
      <c r="C28" s="233" t="s">
        <v>6345</v>
      </c>
      <c r="D28" s="231" t="str">
        <f>VLOOKUP(C28,'Todos os entes (exceto estatal)'!C:W,2,0)</f>
        <v>Inclui botão do Radar da Transparência Pública no site institucional ou portal transparência?</v>
      </c>
      <c r="E28" s="175">
        <f>VLOOKUP(C28,'Todos os entes (exceto estatal)'!C:W,3,0)</f>
        <v>2</v>
      </c>
      <c r="F28" s="231" t="str">
        <f>VLOOKUP(C28,'Todos os entes (exceto estatal)'!C:W,4,0)</f>
        <v>Recomendada</v>
      </c>
      <c r="G28" s="235" t="s">
        <v>6037</v>
      </c>
      <c r="H28" s="236">
        <f t="shared" si="1"/>
        <v>2</v>
      </c>
      <c r="I28" s="126"/>
      <c r="J28" s="126" t="s">
        <v>38</v>
      </c>
      <c r="K28" s="126" t="s">
        <v>38</v>
      </c>
      <c r="L28" s="126" t="s">
        <v>38</v>
      </c>
      <c r="M28" s="126" t="s">
        <v>38</v>
      </c>
      <c r="N28" s="79">
        <f>IF(I28="Sim",H28,0)</f>
        <v>0</v>
      </c>
      <c r="O28" s="79" t="str">
        <f t="shared" si="3"/>
        <v>N/D</v>
      </c>
      <c r="P28" s="79" t="str">
        <f t="shared" si="3"/>
        <v>N/D</v>
      </c>
      <c r="Q28" s="218" t="str">
        <f t="shared" si="0"/>
        <v>N/D</v>
      </c>
      <c r="R28" s="79" t="str">
        <f>IF(M28="Não se aplica","N/D")</f>
        <v>N/D</v>
      </c>
      <c r="S28" s="156">
        <f t="shared" si="2"/>
        <v>0</v>
      </c>
      <c r="T28" s="162"/>
      <c r="U28" s="193"/>
      <c r="V28" s="193"/>
      <c r="W28" s="193"/>
    </row>
    <row r="29" spans="1:23" s="25" customFormat="1" ht="23.4" customHeight="1" x14ac:dyDescent="0.35">
      <c r="A29" s="82" t="s">
        <v>31</v>
      </c>
      <c r="B29" s="81"/>
      <c r="C29" s="237"/>
      <c r="D29" s="237" t="s">
        <v>41</v>
      </c>
      <c r="E29" s="178"/>
      <c r="F29" s="237"/>
      <c r="G29" s="237"/>
      <c r="H29" s="237"/>
      <c r="I29" s="81"/>
      <c r="J29" s="81"/>
      <c r="K29" s="81"/>
      <c r="L29" s="81"/>
      <c r="M29" s="81"/>
      <c r="N29" s="81"/>
      <c r="O29" s="81" t="b">
        <f t="shared" si="3"/>
        <v>0</v>
      </c>
      <c r="P29" s="81" t="b">
        <f t="shared" si="3"/>
        <v>0</v>
      </c>
      <c r="Q29" s="81" t="b">
        <f t="shared" si="0"/>
        <v>0</v>
      </c>
      <c r="R29" s="81" t="b">
        <f>IF(M29="Não se aplica","N/D")</f>
        <v>0</v>
      </c>
      <c r="S29" s="81"/>
      <c r="T29" s="146">
        <f>SUM(S20:S28)/SUM(H20:H28)</f>
        <v>0</v>
      </c>
      <c r="U29" s="81"/>
      <c r="V29" s="81"/>
      <c r="W29" s="81"/>
    </row>
    <row r="30" spans="1:23" s="25" customFormat="1" x14ac:dyDescent="0.35">
      <c r="A30" s="89" t="s">
        <v>31</v>
      </c>
      <c r="B30" s="90"/>
      <c r="C30" s="238" t="s">
        <v>51</v>
      </c>
      <c r="D30" s="238" t="s">
        <v>52</v>
      </c>
      <c r="E30" s="179"/>
      <c r="F30" s="238"/>
      <c r="G30" s="238"/>
      <c r="H30" s="238"/>
      <c r="I30" s="90"/>
      <c r="J30" s="90"/>
      <c r="K30" s="90"/>
      <c r="L30" s="90"/>
      <c r="M30" s="90"/>
      <c r="N30" s="90"/>
      <c r="O30" s="90" t="b">
        <f t="shared" si="3"/>
        <v>0</v>
      </c>
      <c r="P30" s="90" t="b">
        <f t="shared" si="3"/>
        <v>0</v>
      </c>
      <c r="Q30" s="90" t="b">
        <f t="shared" si="3"/>
        <v>0</v>
      </c>
      <c r="R30" s="90" t="b">
        <f>IF(M30="Não se aplica","N/D")</f>
        <v>0</v>
      </c>
      <c r="S30" s="90"/>
      <c r="T30" s="147"/>
      <c r="U30" s="90"/>
      <c r="V30" s="90"/>
      <c r="W30" s="90"/>
    </row>
    <row r="31" spans="1:23" ht="39" x14ac:dyDescent="0.35">
      <c r="A31" s="98" t="s">
        <v>31</v>
      </c>
      <c r="B31" s="99" t="s">
        <v>52</v>
      </c>
      <c r="C31" s="239" t="s">
        <v>53</v>
      </c>
      <c r="D31" s="231" t="str">
        <f>VLOOKUP(C31,'Todos os entes (exceto estatal)'!C:W,2,0)</f>
        <v xml:space="preserve">Divulga as receitas do Poder ou órgão, evidenciando sua previsão e realização? 		</v>
      </c>
      <c r="E31" s="175">
        <f>VLOOKUP(C31,'Todos os entes (exceto estatal)'!C:W,3,0)</f>
        <v>4</v>
      </c>
      <c r="F31" s="231" t="str">
        <f>VLOOKUP(C31,'Todos os entes (exceto estatal)'!C:W,4,0)</f>
        <v>Essencial</v>
      </c>
      <c r="G31" s="239" t="s">
        <v>54</v>
      </c>
      <c r="H31" s="240">
        <f>IF(F31="Essencial",E31*2,IF(F31="Obrigatória",E31*1.5,IF(F31="Recomendada",E31*1,0)))</f>
        <v>8</v>
      </c>
      <c r="I31" s="128"/>
      <c r="J31" s="128"/>
      <c r="K31" s="128"/>
      <c r="L31" s="128"/>
      <c r="M31" s="128"/>
      <c r="N31" s="99">
        <f>IF(I31="Sim",H31*0.3,0)</f>
        <v>0</v>
      </c>
      <c r="O31" s="99">
        <f>IF(J31="Sim",H31*0.3,0)</f>
        <v>0</v>
      </c>
      <c r="P31" s="99">
        <f>IF(K31="Sim",H31*0.2,0)</f>
        <v>0</v>
      </c>
      <c r="Q31" s="226">
        <f>IF(L31="Sim",H31*0.1,0)</f>
        <v>0</v>
      </c>
      <c r="R31" s="99">
        <f>IF(M31="Sim",H31*0.1,0)</f>
        <v>0</v>
      </c>
      <c r="S31" s="157">
        <f>SUM(N31:R31)</f>
        <v>0</v>
      </c>
      <c r="T31" s="163"/>
      <c r="U31" s="194"/>
      <c r="V31" s="194"/>
      <c r="W31" s="194"/>
    </row>
    <row r="32" spans="1:23" s="25" customFormat="1" ht="24.9" customHeight="1" x14ac:dyDescent="0.35">
      <c r="A32" s="82" t="s">
        <v>31</v>
      </c>
      <c r="B32" s="81"/>
      <c r="C32" s="237"/>
      <c r="D32" s="237" t="s">
        <v>41</v>
      </c>
      <c r="E32" s="178"/>
      <c r="F32" s="237"/>
      <c r="G32" s="237"/>
      <c r="H32" s="237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146">
        <f>S31/H31</f>
        <v>0</v>
      </c>
      <c r="U32" s="81"/>
      <c r="V32" s="81"/>
      <c r="W32" s="81"/>
    </row>
    <row r="33" spans="1:23" s="25" customFormat="1" x14ac:dyDescent="0.35">
      <c r="A33" s="89" t="s">
        <v>31</v>
      </c>
      <c r="B33" s="90"/>
      <c r="C33" s="238" t="s">
        <v>55</v>
      </c>
      <c r="D33" s="238" t="s">
        <v>56</v>
      </c>
      <c r="E33" s="179"/>
      <c r="F33" s="238"/>
      <c r="G33" s="238"/>
      <c r="H33" s="238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147"/>
      <c r="U33" s="90"/>
      <c r="V33" s="90"/>
      <c r="W33" s="90"/>
    </row>
    <row r="34" spans="1:23" ht="90.9" customHeight="1" x14ac:dyDescent="0.35">
      <c r="A34" s="100" t="s">
        <v>31</v>
      </c>
      <c r="B34" s="101" t="s">
        <v>56</v>
      </c>
      <c r="C34" s="241" t="s">
        <v>6038</v>
      </c>
      <c r="D34" s="231" t="str">
        <f>VLOOKUP(C34,'Todos os entes (exceto estatal)'!C:W,2,0)</f>
        <v>Divulga o total das despesas empenhadas, liquidadas e pagas? </v>
      </c>
      <c r="E34" s="175">
        <f>VLOOKUP(C34,'Todos os entes (exceto estatal)'!C:W,3,0)</f>
        <v>4</v>
      </c>
      <c r="F34" s="231" t="str">
        <f>VLOOKUP(C34,'Todos os entes (exceto estatal)'!C:W,4,0)</f>
        <v>Essencial</v>
      </c>
      <c r="G34" s="241" t="s">
        <v>6044</v>
      </c>
      <c r="H34" s="242">
        <f>IF(F34="Essencial",E34*2,IF(F34="Obrigatória",E34*1.5,IF(F34="Recomendada",E34*1,0)))</f>
        <v>8</v>
      </c>
      <c r="I34" s="132"/>
      <c r="J34" s="132"/>
      <c r="K34" s="132"/>
      <c r="L34" s="132"/>
      <c r="M34" s="132"/>
      <c r="N34" s="101">
        <f>IF(I34="Sim",H34*0.3,0)</f>
        <v>0</v>
      </c>
      <c r="O34" s="101">
        <f>IF(J34="Sim",H34*0.3,0)</f>
        <v>0</v>
      </c>
      <c r="P34" s="101">
        <f>IF(K34="Sim",H34*0.2,0)</f>
        <v>0</v>
      </c>
      <c r="Q34" s="227">
        <f>IF(L34="Sim",H34*0.1,0)</f>
        <v>0</v>
      </c>
      <c r="R34" s="101">
        <f>IF(M34="Sim",H34*0.1,0)</f>
        <v>0</v>
      </c>
      <c r="S34" s="158">
        <f>SUM(N34:R34)</f>
        <v>0</v>
      </c>
      <c r="T34" s="163"/>
      <c r="U34" s="194"/>
      <c r="V34" s="194"/>
      <c r="W34" s="194"/>
    </row>
    <row r="35" spans="1:23" ht="52" x14ac:dyDescent="0.35">
      <c r="A35" s="35" t="s">
        <v>31</v>
      </c>
      <c r="B35" s="37" t="s">
        <v>56</v>
      </c>
      <c r="C35" s="243" t="s">
        <v>6039</v>
      </c>
      <c r="D35" s="231" t="str">
        <f>VLOOKUP(C35,'Todos os entes (exceto estatal)'!C:W,2,0)</f>
        <v>Divulga as despesas por classificação orçamentária?</v>
      </c>
      <c r="E35" s="175">
        <f>VLOOKUP(C35,'Todos os entes (exceto estatal)'!C:W,3,0)</f>
        <v>4</v>
      </c>
      <c r="F35" s="231" t="str">
        <f>VLOOKUP(C35,'Todos os entes (exceto estatal)'!C:W,4,0)</f>
        <v>Essencial</v>
      </c>
      <c r="G35" s="243" t="s">
        <v>6044</v>
      </c>
      <c r="H35" s="244">
        <f>IF(F35="Essencial",E35*2,IF(F35="Obrigatória",E35*1.5,IF(F35="Recomendada",E35*1,0)))</f>
        <v>8</v>
      </c>
      <c r="I35" s="133"/>
      <c r="J35" s="133"/>
      <c r="K35" s="133"/>
      <c r="L35" s="133"/>
      <c r="M35" s="133"/>
      <c r="N35" s="37">
        <f>IF(I35="Sim",H35*0.3,0)</f>
        <v>0</v>
      </c>
      <c r="O35" s="37">
        <f>IF(J35="Sim",H35*0.3,0)</f>
        <v>0</v>
      </c>
      <c r="P35" s="37">
        <f>IF(K35="Sim",H35*0.2,0)</f>
        <v>0</v>
      </c>
      <c r="Q35" s="228">
        <f>IF(L35="Sim",H35*0.1,0)</f>
        <v>0</v>
      </c>
      <c r="R35" s="37">
        <f>IF(M35="Sim",H35*0.1,0)</f>
        <v>0</v>
      </c>
      <c r="S35" s="159">
        <f>SUM(N35:R35)</f>
        <v>0</v>
      </c>
      <c r="T35" s="163"/>
      <c r="U35" s="194"/>
      <c r="V35" s="194"/>
      <c r="W35" s="194"/>
    </row>
    <row r="36" spans="1:23" ht="52" x14ac:dyDescent="0.35">
      <c r="A36" s="91"/>
      <c r="B36" s="92"/>
      <c r="C36" s="245" t="s">
        <v>6040</v>
      </c>
      <c r="D36" s="231" t="str">
        <f>VLOOKUP(C36,'Todos os entes (exceto estatal)'!C:W,2,0)</f>
        <v>Possibilita a consulta de empenhos  com os detalhes do beneficiário do pagamento ou credor, o bem fornecido ou serviço prestado e a identificação do procedimento licitatório originário da despesa?</v>
      </c>
      <c r="E36" s="175">
        <f>VLOOKUP(C36,'Todos os entes (exceto estatal)'!C:W,3,0)</f>
        <v>4</v>
      </c>
      <c r="F36" s="231" t="str">
        <f>VLOOKUP(C36,'Todos os entes (exceto estatal)'!C:W,4,0)</f>
        <v>Essencial</v>
      </c>
      <c r="G36" s="245" t="s">
        <v>6045</v>
      </c>
      <c r="H36" s="246">
        <f>IF(F36="Essencial",E36*2,IF(F36="Obrigatória",E36*1.5,IF(F36="Recomendada",E36*1,0)))</f>
        <v>8</v>
      </c>
      <c r="I36" s="134"/>
      <c r="J36" s="134"/>
      <c r="K36" s="134"/>
      <c r="L36" s="134"/>
      <c r="M36" s="134"/>
      <c r="N36" s="92">
        <f>IF(I36="Sim",H36*0.3,0)</f>
        <v>0</v>
      </c>
      <c r="O36" s="92">
        <f>IF(J36="Sim",H36*0.3,0)</f>
        <v>0</v>
      </c>
      <c r="P36" s="92">
        <f>IF(K36="Sim",H36*0.2,0)</f>
        <v>0</v>
      </c>
      <c r="Q36" s="229">
        <f>IF(L36="Sim",H36*0.1,0)</f>
        <v>0</v>
      </c>
      <c r="R36" s="92">
        <f>IF(M36="Sim",H36*0.1,0)</f>
        <v>0</v>
      </c>
      <c r="S36" s="160">
        <f>SUM(N36:R36)</f>
        <v>0</v>
      </c>
      <c r="T36" s="163"/>
      <c r="U36" s="194"/>
      <c r="V36" s="194"/>
      <c r="W36" s="194"/>
    </row>
    <row r="37" spans="1:23" s="25" customFormat="1" ht="20.149999999999999" customHeight="1" x14ac:dyDescent="0.35">
      <c r="A37" s="82" t="s">
        <v>31</v>
      </c>
      <c r="B37" s="81"/>
      <c r="C37" s="237"/>
      <c r="D37" s="237" t="s">
        <v>41</v>
      </c>
      <c r="E37" s="178"/>
      <c r="F37" s="237"/>
      <c r="G37" s="237"/>
      <c r="H37" s="237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146">
        <f>SUM(S34:S35)/SUM(H34:H35)</f>
        <v>0</v>
      </c>
      <c r="U37" s="146"/>
      <c r="V37" s="146"/>
      <c r="W37" s="146"/>
    </row>
    <row r="38" spans="1:23" s="25" customFormat="1" x14ac:dyDescent="0.35">
      <c r="A38" s="89" t="s">
        <v>31</v>
      </c>
      <c r="B38" s="90"/>
      <c r="C38" s="238" t="s">
        <v>57</v>
      </c>
      <c r="D38" s="238" t="s">
        <v>58</v>
      </c>
      <c r="E38" s="179"/>
      <c r="F38" s="238"/>
      <c r="G38" s="238"/>
      <c r="H38" s="238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147"/>
      <c r="U38" s="147"/>
      <c r="V38" s="147"/>
      <c r="W38" s="147"/>
    </row>
    <row r="39" spans="1:23" ht="91" x14ac:dyDescent="0.35">
      <c r="A39" s="87" t="s">
        <v>31</v>
      </c>
      <c r="B39" s="88" t="s">
        <v>58</v>
      </c>
      <c r="C39" s="231" t="s">
        <v>6046</v>
      </c>
      <c r="D39" s="231" t="str">
        <f>VLOOKUP(C39,'Todos os entes (exceto estatal)'!C:W,2,0)</f>
        <v xml:space="preserve"> Divulga as transferências recebidas a partir da celebração de convênios/acordos com indicação, no mínimo, do número/ano do convênio/termo ou ajuste, do valor total previsto dos recursos envolvidos, do valor recebido, do objeto, da vigência, da origem (órgão repassador/concedente) e o inteiro teor do instrumento de convênio/transferência?</v>
      </c>
      <c r="E39" s="175">
        <f>VLOOKUP(C39,'Todos os entes (exceto estatal)'!C:W,3,0)</f>
        <v>1</v>
      </c>
      <c r="F39" s="231" t="str">
        <f>VLOOKUP(C39,'Todos os entes (exceto estatal)'!C:W,4,0)</f>
        <v>Obrigatória</v>
      </c>
      <c r="G39" s="231" t="s">
        <v>6049</v>
      </c>
      <c r="H39" s="232">
        <f>IF(F39="Essencial",E39*2,IF(F39="Obrigatória",E39*1.5,IF(F39="Recomendada",E39*1,0)))</f>
        <v>1.5</v>
      </c>
      <c r="I39" s="122"/>
      <c r="J39" s="122"/>
      <c r="K39" s="122"/>
      <c r="L39" s="122"/>
      <c r="M39" s="122"/>
      <c r="N39" s="88">
        <f>IF(I39="Sim",H39*0.3,0)</f>
        <v>0</v>
      </c>
      <c r="O39" s="88">
        <f>IF(J39="Sim",H39*0.3,0)</f>
        <v>0</v>
      </c>
      <c r="P39" s="88">
        <f>IF(K39="Sim",H39*0.2,0)</f>
        <v>0</v>
      </c>
      <c r="Q39" s="216">
        <f>IF(L39="Sim",H39*0.1,0)</f>
        <v>0</v>
      </c>
      <c r="R39" s="88">
        <f>IF(M39="Sim",H39*0.1,0)</f>
        <v>0</v>
      </c>
      <c r="S39" s="154">
        <f>SUM(N39:R39)</f>
        <v>0</v>
      </c>
      <c r="T39" s="162"/>
      <c r="U39" s="193"/>
      <c r="V39" s="193"/>
      <c r="W39" s="193"/>
    </row>
    <row r="40" spans="1:23" ht="65.150000000000006" customHeight="1" x14ac:dyDescent="0.35">
      <c r="A40" s="34" t="s">
        <v>31</v>
      </c>
      <c r="B40" s="36" t="s">
        <v>58</v>
      </c>
      <c r="C40" s="233" t="s">
        <v>6047</v>
      </c>
      <c r="D40" s="231" t="str">
        <f>VLOOKUP(C40,'Todos os entes (exceto estatal)'!C:W,2,0)</f>
        <v>Divulga as transferências realizadas a partir da celebração de convênios/acordos/ajustes, com indicação, no mínimo, do número/ano do convênio/termo ou ajuste, do beneficiário, do objeto, da vigência, do valor total previsto para repasse, do valor concedido e inteiro teor do instrumento de convênio/termo ou ajuste?</v>
      </c>
      <c r="E40" s="175">
        <f>VLOOKUP(C40,'Todos os entes (exceto estatal)'!C:W,3,0)</f>
        <v>1</v>
      </c>
      <c r="F40" s="231" t="str">
        <f>VLOOKUP(C40,'Todos os entes (exceto estatal)'!C:W,4,0)</f>
        <v>Obrigatória</v>
      </c>
      <c r="G40" s="233" t="s">
        <v>6050</v>
      </c>
      <c r="H40" s="234">
        <f>IF(F40="Essencial",E40*2,IF(F40="Obrigatória",E40*1.5,IF(F40="Recomendada",E40*1,0)))</f>
        <v>1.5</v>
      </c>
      <c r="I40" s="124"/>
      <c r="J40" s="124"/>
      <c r="K40" s="124"/>
      <c r="L40" s="124"/>
      <c r="M40" s="124"/>
      <c r="N40" s="36">
        <f>IF(I40="Sim",H40*0.3,0)</f>
        <v>0</v>
      </c>
      <c r="O40" s="36">
        <f>IF(J40="Sim",H40*0.3,0)</f>
        <v>0</v>
      </c>
      <c r="P40" s="36">
        <f>IF(K40="Sim",H40*0.2,0)</f>
        <v>0</v>
      </c>
      <c r="Q40" s="217">
        <f>IF(L40="Sim",H40*0.1,0)</f>
        <v>0</v>
      </c>
      <c r="R40" s="36">
        <f>IF(M40="Sim",H40*0.1,0)</f>
        <v>0</v>
      </c>
      <c r="S40" s="155">
        <f>SUM(N40:R40)</f>
        <v>0</v>
      </c>
      <c r="T40" s="162"/>
      <c r="U40" s="193"/>
      <c r="V40" s="193"/>
      <c r="W40" s="193"/>
    </row>
    <row r="41" spans="1:23" ht="65" x14ac:dyDescent="0.35">
      <c r="A41" s="80" t="s">
        <v>31</v>
      </c>
      <c r="B41" s="79" t="s">
        <v>58</v>
      </c>
      <c r="C41" s="235" t="s">
        <v>6048</v>
      </c>
      <c r="D41" s="231" t="str">
        <f>VLOOKUP(C41,'Todos os entes (exceto estatal)'!C:W,2,0)</f>
        <v>Divulga os acordos firmados que não envolvam transferência de recursos financeiros, identificando as partes, o número/ano do convênio/termo ou ajuste, o objeto, a vigência, as obrigações ajustadas e o inteiro teor do instrumento de convênio/termo ou ajuste?</v>
      </c>
      <c r="E41" s="175">
        <f>VLOOKUP(C41,'Todos os entes (exceto estatal)'!C:W,3,0)</f>
        <v>1</v>
      </c>
      <c r="F41" s="231" t="str">
        <f>VLOOKUP(C41,'Todos os entes (exceto estatal)'!C:W,4,0)</f>
        <v>Obrigatória</v>
      </c>
      <c r="G41" s="235" t="s">
        <v>6051</v>
      </c>
      <c r="H41" s="236">
        <f>IF(F41="Essencial",E41*2,IF(F41="Obrigatória",E41*1.5,IF(F41="Recomendada",E41*1,0)))</f>
        <v>1.5</v>
      </c>
      <c r="I41" s="126"/>
      <c r="J41" s="126"/>
      <c r="K41" s="126"/>
      <c r="L41" s="126"/>
      <c r="M41" s="126"/>
      <c r="N41" s="79">
        <f>IF(I41="Sim",H41*0.3,0)</f>
        <v>0</v>
      </c>
      <c r="O41" s="79">
        <f>IF(J41="Sim",H41*0.3,0)</f>
        <v>0</v>
      </c>
      <c r="P41" s="79">
        <f>IF(K41="Sim",H41*0.2,0)</f>
        <v>0</v>
      </c>
      <c r="Q41" s="218">
        <f>IF(L41="Sim",H41*0.1,0)</f>
        <v>0</v>
      </c>
      <c r="R41" s="79">
        <f>IF(M41="Sim",H41*0.1,0)</f>
        <v>0</v>
      </c>
      <c r="S41" s="156">
        <f>SUM(N41:R41)</f>
        <v>0</v>
      </c>
      <c r="T41" s="162"/>
      <c r="U41" s="193"/>
      <c r="V41" s="193"/>
      <c r="W41" s="193"/>
    </row>
    <row r="42" spans="1:23" s="25" customFormat="1" ht="18.899999999999999" customHeight="1" x14ac:dyDescent="0.35">
      <c r="A42" s="82" t="s">
        <v>31</v>
      </c>
      <c r="B42" s="81"/>
      <c r="C42" s="237"/>
      <c r="D42" s="237" t="s">
        <v>41</v>
      </c>
      <c r="E42" s="178"/>
      <c r="F42" s="237"/>
      <c r="G42" s="237"/>
      <c r="H42" s="237"/>
      <c r="I42" s="81"/>
      <c r="J42" s="81"/>
      <c r="K42" s="81"/>
      <c r="L42" s="81"/>
      <c r="M42" s="81"/>
      <c r="N42" s="81"/>
      <c r="O42" s="81"/>
      <c r="P42" s="81"/>
      <c r="Q42" s="219"/>
      <c r="R42" s="81"/>
      <c r="S42" s="81"/>
      <c r="T42" s="146">
        <f>SUM(S39:S41)/SUM(H39:H41)</f>
        <v>0</v>
      </c>
      <c r="U42" s="81"/>
      <c r="V42" s="81"/>
      <c r="W42" s="81"/>
    </row>
    <row r="43" spans="1:23" s="25" customFormat="1" x14ac:dyDescent="0.35">
      <c r="A43" s="89" t="s">
        <v>31</v>
      </c>
      <c r="B43" s="90"/>
      <c r="C43" s="238" t="s">
        <v>59</v>
      </c>
      <c r="D43" s="238" t="s">
        <v>60</v>
      </c>
      <c r="E43" s="179"/>
      <c r="F43" s="238"/>
      <c r="G43" s="238"/>
      <c r="H43" s="238"/>
      <c r="I43" s="90"/>
      <c r="J43" s="90"/>
      <c r="K43" s="90"/>
      <c r="L43" s="90"/>
      <c r="M43" s="90"/>
      <c r="N43" s="90"/>
      <c r="O43" s="90"/>
      <c r="P43" s="90"/>
      <c r="Q43" s="220"/>
      <c r="R43" s="90"/>
      <c r="S43" s="90"/>
      <c r="T43" s="147"/>
      <c r="U43" s="90"/>
      <c r="V43" s="90"/>
      <c r="W43" s="90"/>
    </row>
    <row r="44" spans="1:23" ht="65" x14ac:dyDescent="0.35">
      <c r="A44" s="87" t="s">
        <v>31</v>
      </c>
      <c r="B44" s="88" t="s">
        <v>60</v>
      </c>
      <c r="C44" s="231" t="s">
        <v>6052</v>
      </c>
      <c r="D44" s="231" t="str">
        <f>VLOOKUP(C44,'Todos os entes (exceto estatal)'!C:W,2,0)</f>
        <v>Divulga a relação nominal dos servidores/autoridades/membros, seus cargos/funções, as respectivas lotações, as suas datas de admissão/exoneração/inativação e a carga horária do cargo/função ocupada/desempenhada?</v>
      </c>
      <c r="E44" s="175">
        <f>VLOOKUP(C44,'Todos os entes (exceto estatal)'!C:W,3,0)</f>
        <v>3</v>
      </c>
      <c r="F44" s="231" t="str">
        <f>VLOOKUP(C44,'Todos os entes (exceto estatal)'!C:W,4,0)</f>
        <v>Obrigatória</v>
      </c>
      <c r="G44" s="231" t="s">
        <v>6061</v>
      </c>
      <c r="H44" s="232">
        <f t="shared" ref="H44:H49" si="4">IF(F44="Essencial",E44*2,IF(F44="Obrigatória",E44*1.5,IF(F44="Recomendada",E44*1,0)))</f>
        <v>4.5</v>
      </c>
      <c r="I44" s="122"/>
      <c r="J44" s="122"/>
      <c r="K44" s="122"/>
      <c r="L44" s="122"/>
      <c r="M44" s="122"/>
      <c r="N44" s="88">
        <f>IF(I44="Sim",H44*0.3,0)</f>
        <v>0</v>
      </c>
      <c r="O44" s="88">
        <f>IF(J44="Sim",H44*0.3,0)</f>
        <v>0</v>
      </c>
      <c r="P44" s="88">
        <f>IF(K44="Sim",H44*0.2,0)</f>
        <v>0</v>
      </c>
      <c r="Q44" s="216">
        <f>IF(L44="Sim",H44*0.1,0)</f>
        <v>0</v>
      </c>
      <c r="R44" s="88">
        <f>IF(M44="Sim",H44*0.1,0)</f>
        <v>0</v>
      </c>
      <c r="S44" s="154">
        <f t="shared" ref="S44:S49" si="5">SUM(N44:R44)</f>
        <v>0</v>
      </c>
      <c r="T44" s="162"/>
      <c r="U44" s="193"/>
      <c r="V44" s="193"/>
      <c r="W44" s="193"/>
    </row>
    <row r="45" spans="1:23" ht="117" x14ac:dyDescent="0.35">
      <c r="A45" s="34" t="s">
        <v>31</v>
      </c>
      <c r="B45" s="36" t="s">
        <v>60</v>
      </c>
      <c r="C45" s="233" t="s">
        <v>6054</v>
      </c>
      <c r="D45" s="231" t="str">
        <f>VLOOKUP(C45,'Todos os entes (exceto estatal)'!C:W,2,0)</f>
        <v>Divulga a remuneração nominal de cada servidor/autoridade/Membro?</v>
      </c>
      <c r="E45" s="175">
        <f>VLOOKUP(C45,'Todos os entes (exceto estatal)'!C:W,3,0)</f>
        <v>3</v>
      </c>
      <c r="F45" s="231" t="str">
        <f>VLOOKUP(C45,'Todos os entes (exceto estatal)'!C:W,4,0)</f>
        <v>Obrigatória</v>
      </c>
      <c r="G45" s="233" t="s">
        <v>6062</v>
      </c>
      <c r="H45" s="234">
        <f t="shared" si="4"/>
        <v>4.5</v>
      </c>
      <c r="I45" s="124"/>
      <c r="J45" s="124"/>
      <c r="K45" s="124"/>
      <c r="L45" s="124"/>
      <c r="M45" s="124"/>
      <c r="N45" s="36">
        <f>IF(I45="Sim",H45*0.3,0)</f>
        <v>0</v>
      </c>
      <c r="O45" s="36">
        <f>IF(J45="Sim",H45*0.3,0)</f>
        <v>0</v>
      </c>
      <c r="P45" s="36">
        <f>IF(K45="Sim",H45*0.2,0)</f>
        <v>0</v>
      </c>
      <c r="Q45" s="217">
        <f>IF(L45="Sim",H45*0.1,0)</f>
        <v>0</v>
      </c>
      <c r="R45" s="36">
        <f>IF(M45="Sim",H45*0.1,0)</f>
        <v>0</v>
      </c>
      <c r="S45" s="155">
        <f t="shared" si="5"/>
        <v>0</v>
      </c>
      <c r="T45" s="162"/>
      <c r="U45" s="193"/>
      <c r="V45" s="193"/>
      <c r="W45" s="193"/>
    </row>
    <row r="46" spans="1:23" ht="52" x14ac:dyDescent="0.35">
      <c r="A46" s="34" t="s">
        <v>31</v>
      </c>
      <c r="B46" s="36" t="s">
        <v>60</v>
      </c>
      <c r="C46" s="233" t="s">
        <v>6055</v>
      </c>
      <c r="D46" s="231" t="str">
        <f>VLOOKUP(C46,'Todos os entes (exceto estatal)'!C:W,2,0)</f>
        <v xml:space="preserve">Divulga a tabela com o padrão remuneratório dos cargos e funções? </v>
      </c>
      <c r="E46" s="175">
        <f>VLOOKUP(C46,'Todos os entes (exceto estatal)'!C:W,3,0)</f>
        <v>3</v>
      </c>
      <c r="F46" s="231" t="str">
        <f>VLOOKUP(C46,'Todos os entes (exceto estatal)'!C:W,4,0)</f>
        <v>Obrigatória</v>
      </c>
      <c r="G46" s="233" t="s">
        <v>6061</v>
      </c>
      <c r="H46" s="234">
        <f t="shared" si="4"/>
        <v>4.5</v>
      </c>
      <c r="I46" s="124"/>
      <c r="J46" s="124"/>
      <c r="K46" s="124"/>
      <c r="L46" s="124"/>
      <c r="M46" s="124"/>
      <c r="N46" s="36">
        <f>IF(I46="Sim",H46*0.3,0)</f>
        <v>0</v>
      </c>
      <c r="O46" s="36">
        <f>IF(J46="Sim",H46*0.3,0)</f>
        <v>0</v>
      </c>
      <c r="P46" s="36">
        <f>IF(K46="Sim",H46*0.2,0)</f>
        <v>0</v>
      </c>
      <c r="Q46" s="217">
        <f>IF(L46="Sim",H46*0.1,0)</f>
        <v>0</v>
      </c>
      <c r="R46" s="36">
        <f>IF(M46="Sim",H46*0.1,0)</f>
        <v>0</v>
      </c>
      <c r="S46" s="155">
        <f t="shared" si="5"/>
        <v>0</v>
      </c>
      <c r="T46" s="162"/>
      <c r="U46" s="193"/>
      <c r="V46" s="193"/>
      <c r="W46" s="193"/>
    </row>
    <row r="47" spans="1:23" ht="52" x14ac:dyDescent="0.35">
      <c r="A47" s="34" t="s">
        <v>31</v>
      </c>
      <c r="B47" s="36" t="s">
        <v>60</v>
      </c>
      <c r="C47" s="233" t="s">
        <v>6056</v>
      </c>
      <c r="D47" s="231" t="str">
        <f>VLOOKUP(C47,'Todos os entes (exceto estatal)'!C:W,2,0)</f>
        <v>Divulga a lista de seus estagiários, contendo o nome dos estudantes; a data de contratação e a data de término do respectivo contrato?</v>
      </c>
      <c r="E47" s="175">
        <f>VLOOKUP(C47,'Todos os entes (exceto estatal)'!C:W,3,0)</f>
        <v>3</v>
      </c>
      <c r="F47" s="231" t="str">
        <f>VLOOKUP(C47,'Todos os entes (exceto estatal)'!C:W,4,0)</f>
        <v>Recomendada</v>
      </c>
      <c r="G47" s="233" t="s">
        <v>6063</v>
      </c>
      <c r="H47" s="234">
        <f t="shared" si="4"/>
        <v>3</v>
      </c>
      <c r="I47" s="124"/>
      <c r="J47" s="124"/>
      <c r="K47" s="124"/>
      <c r="L47" s="124"/>
      <c r="M47" s="124"/>
      <c r="N47" s="36">
        <f>IF(I47="Sim",H47*0.3,0)</f>
        <v>0</v>
      </c>
      <c r="O47" s="36">
        <f>IF(J47="Sim",H47*0.3,0)</f>
        <v>0</v>
      </c>
      <c r="P47" s="36">
        <f>IF(K47="Sim",H47*0.2,0)</f>
        <v>0</v>
      </c>
      <c r="Q47" s="217">
        <f>IF(L47="Sim",H47*0.1,0)</f>
        <v>0</v>
      </c>
      <c r="R47" s="36">
        <f>IF(M47="Sim",H47*0.1,0)</f>
        <v>0</v>
      </c>
      <c r="S47" s="155">
        <f t="shared" si="5"/>
        <v>0</v>
      </c>
      <c r="T47" s="162"/>
      <c r="U47" s="193"/>
      <c r="V47" s="193"/>
      <c r="W47" s="193"/>
    </row>
    <row r="48" spans="1:23" ht="76.5" customHeight="1" x14ac:dyDescent="0.35">
      <c r="A48" s="34" t="s">
        <v>31</v>
      </c>
      <c r="B48" s="36" t="s">
        <v>60</v>
      </c>
      <c r="C48" s="233" t="s">
        <v>6058</v>
      </c>
      <c r="D48" s="231" t="str">
        <f>VLOOKUP(C48,'Todos os entes (exceto estatal)'!C:W,2,0)</f>
        <v>Publica lista dos terceirizados que prestam serviços para o Poder ou órgão/entidades, contendo, em relação a cada um deles: nome completo, função ou atividade exercida e nome da empresa empregadora?</v>
      </c>
      <c r="E48" s="175">
        <f>VLOOKUP(C48,'Todos os entes (exceto estatal)'!C:W,3,0)</f>
        <v>3</v>
      </c>
      <c r="F48" s="231" t="str">
        <f>VLOOKUP(C48,'Todos os entes (exceto estatal)'!C:W,4,0)</f>
        <v>Recomendada</v>
      </c>
      <c r="G48" s="233" t="s">
        <v>6064</v>
      </c>
      <c r="H48" s="234">
        <f t="shared" si="4"/>
        <v>3</v>
      </c>
      <c r="I48" s="124"/>
      <c r="J48" s="124"/>
      <c r="K48" s="124"/>
      <c r="L48" s="124" t="s">
        <v>38</v>
      </c>
      <c r="M48" s="124"/>
      <c r="N48" s="36">
        <f>IF(I48="Sim",H48*0.325,0)</f>
        <v>0</v>
      </c>
      <c r="O48" s="36">
        <f>IF(J48="Sim",H48*0.325,0)</f>
        <v>0</v>
      </c>
      <c r="P48" s="36">
        <f>IF(K48="Sim",H48*0.225,0)</f>
        <v>0</v>
      </c>
      <c r="Q48" s="217" t="str">
        <f>IF(L48="Não se aplica","N/D")</f>
        <v>N/D</v>
      </c>
      <c r="R48" s="36">
        <f>IF(M48="Sim",H48*0.125,0)</f>
        <v>0</v>
      </c>
      <c r="S48" s="155">
        <f t="shared" si="5"/>
        <v>0</v>
      </c>
      <c r="T48" s="162"/>
      <c r="U48" s="193"/>
      <c r="V48" s="193"/>
      <c r="W48" s="193"/>
    </row>
    <row r="49" spans="1:23" ht="65" x14ac:dyDescent="0.35">
      <c r="A49" s="80" t="s">
        <v>31</v>
      </c>
      <c r="B49" s="79" t="s">
        <v>60</v>
      </c>
      <c r="C49" s="235" t="s">
        <v>6059</v>
      </c>
      <c r="D49" s="231" t="str">
        <f>VLOOKUP(C49,'Todos os entes (exceto estatal)'!C:W,2,0)</f>
        <v xml:space="preserve">Divulga a íntegra dos editais de concursos e seleções públicas realizados pelo Poder ou órgão para provimento de cargos e empregos públicos? </v>
      </c>
      <c r="E49" s="175">
        <f>VLOOKUP(C49,'Todos os entes (exceto estatal)'!C:W,3,0)</f>
        <v>3</v>
      </c>
      <c r="F49" s="231" t="str">
        <f>VLOOKUP(C49,'Todos os entes (exceto estatal)'!C:W,4,0)</f>
        <v>Obrigatória</v>
      </c>
      <c r="G49" s="235" t="s">
        <v>6065</v>
      </c>
      <c r="H49" s="236">
        <f t="shared" si="4"/>
        <v>4.5</v>
      </c>
      <c r="I49" s="126"/>
      <c r="J49" s="126"/>
      <c r="K49" s="126" t="s">
        <v>38</v>
      </c>
      <c r="L49" s="126" t="s">
        <v>38</v>
      </c>
      <c r="M49" s="126"/>
      <c r="N49" s="79">
        <f>IF(I49="Sim",H49*0.5,0)</f>
        <v>0</v>
      </c>
      <c r="O49" s="79">
        <f>IF(J49="Sim",H49*0.5,0)</f>
        <v>0</v>
      </c>
      <c r="P49" s="79" t="str">
        <f>IF(K49="Não se aplica","N/D")</f>
        <v>N/D</v>
      </c>
      <c r="Q49" s="218" t="str">
        <f>IF(L49="Não se aplica","N/D")</f>
        <v>N/D</v>
      </c>
      <c r="R49" s="79" t="b">
        <f>IF(M49="Não se aplica","N/D")</f>
        <v>0</v>
      </c>
      <c r="S49" s="156">
        <f t="shared" si="5"/>
        <v>0</v>
      </c>
      <c r="T49" s="162"/>
      <c r="U49" s="193"/>
      <c r="V49" s="193"/>
      <c r="W49" s="193"/>
    </row>
    <row r="50" spans="1:23" s="25" customFormat="1" ht="24.9" customHeight="1" x14ac:dyDescent="0.35">
      <c r="A50" s="82" t="s">
        <v>31</v>
      </c>
      <c r="B50" s="81"/>
      <c r="C50" s="237"/>
      <c r="D50" s="237" t="s">
        <v>41</v>
      </c>
      <c r="E50" s="178"/>
      <c r="F50" s="237"/>
      <c r="G50" s="237"/>
      <c r="H50" s="237"/>
      <c r="I50" s="81"/>
      <c r="J50" s="81"/>
      <c r="K50" s="81"/>
      <c r="L50" s="81"/>
      <c r="M50" s="81"/>
      <c r="N50" s="81"/>
      <c r="O50" s="81"/>
      <c r="P50" s="81"/>
      <c r="Q50" s="219"/>
      <c r="R50" s="81"/>
      <c r="S50" s="81"/>
      <c r="T50" s="146">
        <f>SUM(S44:S49)/SUM(H44:H49)</f>
        <v>0</v>
      </c>
      <c r="U50" s="81"/>
      <c r="V50" s="81"/>
      <c r="W50" s="81"/>
    </row>
    <row r="51" spans="1:23" s="25" customFormat="1" x14ac:dyDescent="0.35">
      <c r="A51" s="89" t="s">
        <v>31</v>
      </c>
      <c r="B51" s="90"/>
      <c r="C51" s="238" t="s">
        <v>61</v>
      </c>
      <c r="D51" s="238" t="s">
        <v>62</v>
      </c>
      <c r="E51" s="179"/>
      <c r="F51" s="238"/>
      <c r="G51" s="238"/>
      <c r="H51" s="238"/>
      <c r="I51" s="90"/>
      <c r="J51" s="90"/>
      <c r="K51" s="90"/>
      <c r="L51" s="90"/>
      <c r="M51" s="90"/>
      <c r="N51" s="90"/>
      <c r="O51" s="90"/>
      <c r="P51" s="90"/>
      <c r="Q51" s="220"/>
      <c r="R51" s="90"/>
      <c r="S51" s="90"/>
      <c r="T51" s="147"/>
      <c r="U51" s="90"/>
      <c r="V51" s="90"/>
      <c r="W51" s="90"/>
    </row>
    <row r="52" spans="1:23" ht="117" x14ac:dyDescent="0.35">
      <c r="A52" s="87" t="s">
        <v>31</v>
      </c>
      <c r="B52" s="88" t="s">
        <v>62</v>
      </c>
      <c r="C52" s="231" t="s">
        <v>6066</v>
      </c>
      <c r="D52" s="231" t="str">
        <f>VLOOKUP(C52,'Todos os entes (exceto estatal)'!C:W,2,0)</f>
        <v>Divulga o nome e o cargo/função do beneficiário, além do valor total recebido, número de diárias usufruídas por afastamento, período de afastamento, motivo do afastamento e local de destino?</v>
      </c>
      <c r="E52" s="175">
        <f>VLOOKUP(C52,'Todos os entes (exceto estatal)'!C:W,3,0)</f>
        <v>1</v>
      </c>
      <c r="F52" s="231" t="str">
        <f>VLOOKUP(C52,'Todos os entes (exceto estatal)'!C:W,4,0)</f>
        <v>Obrigatória</v>
      </c>
      <c r="G52" s="231" t="s">
        <v>6069</v>
      </c>
      <c r="H52" s="232">
        <f>IF(F52="Essencial",E52*2,IF(F52="Obrigatória",E52*1.5,IF(F52="Recomendada",E52*1,0)))</f>
        <v>1.5</v>
      </c>
      <c r="I52" s="122"/>
      <c r="J52" s="122"/>
      <c r="K52" s="122"/>
      <c r="L52" s="122"/>
      <c r="M52" s="122"/>
      <c r="N52" s="88">
        <f>IF(I52="Sim",H52*0.3,0)</f>
        <v>0</v>
      </c>
      <c r="O52" s="88">
        <f>IF(J52="Sim",H52*0.3,0)</f>
        <v>0</v>
      </c>
      <c r="P52" s="88">
        <f>IF(K52="Sim",H52*0.2,0)</f>
        <v>0</v>
      </c>
      <c r="Q52" s="216">
        <f>IF(L52="Sim",H52*0.1,0)</f>
        <v>0</v>
      </c>
      <c r="R52" s="88">
        <f>IF(M52="Sim",H52*0.1,0)</f>
        <v>0</v>
      </c>
      <c r="S52" s="154">
        <f>SUM(N52:R52)</f>
        <v>0</v>
      </c>
      <c r="T52" s="162"/>
      <c r="U52" s="193"/>
      <c r="V52" s="193"/>
      <c r="W52" s="193"/>
    </row>
    <row r="53" spans="1:23" s="135" customFormat="1" ht="78" x14ac:dyDescent="0.35">
      <c r="A53" s="80" t="s">
        <v>31</v>
      </c>
      <c r="B53" s="79" t="s">
        <v>62</v>
      </c>
      <c r="C53" s="235" t="s">
        <v>6068</v>
      </c>
      <c r="D53" s="231" t="str">
        <f>VLOOKUP(C53,'Todos os entes (exceto estatal)'!C:W,2,0)</f>
        <v>Divulga tabela ou relação que explicite os valores das diárias dentro do Estado, fora do Estado e fora do país, conforme legislação local?</v>
      </c>
      <c r="E53" s="175">
        <f>VLOOKUP(C53,'Todos os entes (exceto estatal)'!C:W,3,0)</f>
        <v>1</v>
      </c>
      <c r="F53" s="231" t="str">
        <f>VLOOKUP(C53,'Todos os entes (exceto estatal)'!C:W,4,0)</f>
        <v>Obrigatória</v>
      </c>
      <c r="G53" s="235" t="s">
        <v>6070</v>
      </c>
      <c r="H53" s="236">
        <f>IF(F53="Essencial",E53*2,IF(F53="Obrigatória",E53*1.5,IF(F53="Recomendada",E53*1,0)))</f>
        <v>1.5</v>
      </c>
      <c r="I53" s="126"/>
      <c r="J53" s="126"/>
      <c r="K53" s="126"/>
      <c r="L53" s="126" t="s">
        <v>38</v>
      </c>
      <c r="M53" s="126"/>
      <c r="N53" s="79">
        <f>IF(I53="Sim",H53*0.325,0)</f>
        <v>0</v>
      </c>
      <c r="O53" s="79">
        <f>IF(J53="Sim",H53*0.325,0)</f>
        <v>0</v>
      </c>
      <c r="P53" s="79">
        <f>IF(K53="Sim",H53*0.225,0)</f>
        <v>0</v>
      </c>
      <c r="Q53" s="218" t="str">
        <f>IF(L53="Não se aplica","N/D")</f>
        <v>N/D</v>
      </c>
      <c r="R53" s="79">
        <f>IF(M53="Sim",H53*0.125,0)</f>
        <v>0</v>
      </c>
      <c r="S53" s="156">
        <f>SUM(N53:R53)</f>
        <v>0</v>
      </c>
      <c r="T53" s="162"/>
      <c r="U53" s="193"/>
      <c r="V53" s="193"/>
      <c r="W53" s="193"/>
    </row>
    <row r="54" spans="1:23" s="93" customFormat="1" ht="17.149999999999999" customHeight="1" x14ac:dyDescent="0.35">
      <c r="A54" s="82" t="s">
        <v>31</v>
      </c>
      <c r="B54" s="81"/>
      <c r="C54" s="237"/>
      <c r="D54" s="237" t="s">
        <v>41</v>
      </c>
      <c r="E54" s="178"/>
      <c r="F54" s="237"/>
      <c r="G54" s="237"/>
      <c r="H54" s="237"/>
      <c r="I54" s="81"/>
      <c r="J54" s="81"/>
      <c r="K54" s="81"/>
      <c r="L54" s="81"/>
      <c r="M54" s="81"/>
      <c r="N54" s="81"/>
      <c r="O54" s="81"/>
      <c r="P54" s="81"/>
      <c r="Q54" s="219"/>
      <c r="R54" s="81"/>
      <c r="S54" s="81"/>
      <c r="T54" s="146">
        <f>SUM(S52:S53)/SUM(H52:H53)</f>
        <v>0</v>
      </c>
      <c r="U54" s="81"/>
      <c r="V54" s="81"/>
      <c r="W54" s="81"/>
    </row>
    <row r="55" spans="1:23" s="25" customFormat="1" x14ac:dyDescent="0.35">
      <c r="A55" s="89" t="s">
        <v>31</v>
      </c>
      <c r="B55" s="90"/>
      <c r="C55" s="238" t="s">
        <v>64</v>
      </c>
      <c r="D55" s="238" t="s">
        <v>65</v>
      </c>
      <c r="E55" s="179"/>
      <c r="F55" s="238"/>
      <c r="G55" s="238"/>
      <c r="H55" s="238"/>
      <c r="I55" s="90"/>
      <c r="J55" s="90"/>
      <c r="K55" s="90"/>
      <c r="L55" s="90"/>
      <c r="M55" s="90"/>
      <c r="N55" s="90"/>
      <c r="O55" s="90"/>
      <c r="P55" s="90"/>
      <c r="Q55" s="220"/>
      <c r="R55" s="90"/>
      <c r="S55" s="90"/>
      <c r="T55" s="147"/>
      <c r="U55" s="90"/>
      <c r="V55" s="90"/>
      <c r="W55" s="90"/>
    </row>
    <row r="56" spans="1:23" ht="78" x14ac:dyDescent="0.35">
      <c r="A56" s="87" t="s">
        <v>31</v>
      </c>
      <c r="B56" s="88" t="s">
        <v>65</v>
      </c>
      <c r="C56" s="231" t="s">
        <v>6071</v>
      </c>
      <c r="D56" s="231" t="str">
        <f>VLOOKUP(C56,'Todos os entes (exceto estatal)'!C:W,2,0)</f>
        <v>Divulga a relação das licitações em ordem sequencial, informando o número e modalidade licitatória, o objeto, a data, o valor estimado/homologado e a situação?</v>
      </c>
      <c r="E56" s="175">
        <f>VLOOKUP(C56,'Todos os entes (exceto estatal)'!C:W,3,0)</f>
        <v>3</v>
      </c>
      <c r="F56" s="231" t="str">
        <f>VLOOKUP(C56,'Todos os entes (exceto estatal)'!C:W,4,0)</f>
        <v>Obrigatória</v>
      </c>
      <c r="G56" s="231" t="s">
        <v>6081</v>
      </c>
      <c r="H56" s="232">
        <f t="shared" ref="H56:H61" si="6">IF(F56="Essencial",E56*2,IF(F56="Obrigatória",E56*1.5,IF(F56="Recomendada",E56*1,0)))</f>
        <v>4.5</v>
      </c>
      <c r="I56" s="122"/>
      <c r="J56" s="122"/>
      <c r="K56" s="122"/>
      <c r="L56" s="122"/>
      <c r="M56" s="122"/>
      <c r="N56" s="88">
        <f>IF(I56="Sim",H56*0.3,0)</f>
        <v>0</v>
      </c>
      <c r="O56" s="88">
        <f>IF(J56="Sim",H56*0.3,0)</f>
        <v>0</v>
      </c>
      <c r="P56" s="88">
        <f>IF(K56="Sim",H56*0.2,0)</f>
        <v>0</v>
      </c>
      <c r="Q56" s="216">
        <f>IF(L56="Sim",H56*0.1,0)</f>
        <v>0</v>
      </c>
      <c r="R56" s="88">
        <f>IF(M56="Sim",H56*0.1,0)</f>
        <v>0</v>
      </c>
      <c r="S56" s="154">
        <f t="shared" ref="S56:S61" si="7">SUM(N56:R56)</f>
        <v>0</v>
      </c>
      <c r="T56" s="162"/>
      <c r="U56" s="193"/>
      <c r="V56" s="193"/>
      <c r="W56" s="193"/>
    </row>
    <row r="57" spans="1:23" ht="52" x14ac:dyDescent="0.35">
      <c r="A57" s="34" t="s">
        <v>31</v>
      </c>
      <c r="B57" s="36" t="s">
        <v>65</v>
      </c>
      <c r="C57" s="233" t="s">
        <v>6073</v>
      </c>
      <c r="D57" s="231" t="str">
        <f>VLOOKUP(C57,'Todos os entes (exceto estatal)'!C:W,2,0)</f>
        <v>Divulga a íntegra dos editais de licitação?</v>
      </c>
      <c r="E57" s="175">
        <f>VLOOKUP(C57,'Todos os entes (exceto estatal)'!C:W,3,0)</f>
        <v>3</v>
      </c>
      <c r="F57" s="231" t="str">
        <f>VLOOKUP(C57,'Todos os entes (exceto estatal)'!C:W,4,0)</f>
        <v>Obrigatória</v>
      </c>
      <c r="G57" s="233" t="s">
        <v>6082</v>
      </c>
      <c r="H57" s="234">
        <f t="shared" si="6"/>
        <v>4.5</v>
      </c>
      <c r="I57" s="124"/>
      <c r="J57" s="124"/>
      <c r="K57" s="124"/>
      <c r="L57" s="124" t="s">
        <v>38</v>
      </c>
      <c r="M57" s="124"/>
      <c r="N57" s="36">
        <f>IF(I57="Sim",H57*0.325,0)</f>
        <v>0</v>
      </c>
      <c r="O57" s="36">
        <f>IF(J57="Sim",H57*0.325,0)</f>
        <v>0</v>
      </c>
      <c r="P57" s="36">
        <f>IF(K57="Sim",H57*0.225,0)</f>
        <v>0</v>
      </c>
      <c r="Q57" s="217" t="str">
        <f>IF(L57="Não se aplica","N/D")</f>
        <v>N/D</v>
      </c>
      <c r="R57" s="36">
        <f>IF(M57="Sim",H57*0.125,0)</f>
        <v>0</v>
      </c>
      <c r="S57" s="155">
        <f t="shared" si="7"/>
        <v>0</v>
      </c>
      <c r="T57" s="162"/>
      <c r="U57" s="193"/>
      <c r="V57" s="193"/>
      <c r="W57" s="193"/>
    </row>
    <row r="58" spans="1:23" ht="52" x14ac:dyDescent="0.35">
      <c r="A58" s="34" t="s">
        <v>31</v>
      </c>
      <c r="B58" s="36" t="s">
        <v>65</v>
      </c>
      <c r="C58" s="233" t="s">
        <v>6074</v>
      </c>
      <c r="D58" s="233" t="s">
        <v>67</v>
      </c>
      <c r="E58" s="176">
        <v>3</v>
      </c>
      <c r="F58" s="233" t="s">
        <v>40</v>
      </c>
      <c r="G58" s="233" t="s">
        <v>6083</v>
      </c>
      <c r="H58" s="234">
        <f t="shared" si="6"/>
        <v>4.5</v>
      </c>
      <c r="I58" s="124"/>
      <c r="J58" s="124"/>
      <c r="K58" s="124"/>
      <c r="L58" s="124" t="s">
        <v>38</v>
      </c>
      <c r="M58" s="124"/>
      <c r="N58" s="36">
        <f>IF(I58="Sim",H58*0.325,0)</f>
        <v>0</v>
      </c>
      <c r="O58" s="36">
        <f>IF(J58="Sim",H58*0.325,0)</f>
        <v>0</v>
      </c>
      <c r="P58" s="36">
        <f>IF(K58="Sim",H58*0.225,0)</f>
        <v>0</v>
      </c>
      <c r="Q58" s="217" t="str">
        <f>IF(L58="Não se aplica","N/D")</f>
        <v>N/D</v>
      </c>
      <c r="R58" s="36">
        <f>IF(M58="Sim",H58*0.125,0)</f>
        <v>0</v>
      </c>
      <c r="S58" s="155">
        <f t="shared" si="7"/>
        <v>0</v>
      </c>
      <c r="T58" s="162"/>
      <c r="U58" s="193"/>
      <c r="V58" s="193"/>
      <c r="W58" s="193"/>
    </row>
    <row r="59" spans="1:23" ht="52" x14ac:dyDescent="0.35">
      <c r="A59" s="34" t="s">
        <v>31</v>
      </c>
      <c r="B59" s="36" t="s">
        <v>65</v>
      </c>
      <c r="C59" s="233" t="s">
        <v>6075</v>
      </c>
      <c r="D59" s="233" t="s">
        <v>68</v>
      </c>
      <c r="E59" s="176">
        <v>3</v>
      </c>
      <c r="F59" s="233" t="s">
        <v>40</v>
      </c>
      <c r="G59" s="233" t="s">
        <v>6084</v>
      </c>
      <c r="H59" s="234">
        <f t="shared" si="6"/>
        <v>4.5</v>
      </c>
      <c r="I59" s="124"/>
      <c r="J59" s="124"/>
      <c r="K59" s="124"/>
      <c r="L59" s="124" t="s">
        <v>38</v>
      </c>
      <c r="M59" s="124"/>
      <c r="N59" s="36">
        <f>IF(I59="Sim",H59*0.325,0)</f>
        <v>0</v>
      </c>
      <c r="O59" s="36">
        <f>IF(J59="Sim",H59*0.325,0)</f>
        <v>0</v>
      </c>
      <c r="P59" s="36">
        <f>IF(K59="Sim",H59*0.225,0)</f>
        <v>0</v>
      </c>
      <c r="Q59" s="217" t="str">
        <f>IF(L59="Não se aplica","N/D")</f>
        <v>N/D</v>
      </c>
      <c r="R59" s="36">
        <f>IF(M59="Sim",H59*0.125,0)</f>
        <v>0</v>
      </c>
      <c r="S59" s="155">
        <f t="shared" si="7"/>
        <v>0</v>
      </c>
      <c r="T59" s="162"/>
      <c r="U59" s="193"/>
      <c r="V59" s="193"/>
      <c r="W59" s="193"/>
    </row>
    <row r="60" spans="1:23" ht="52" x14ac:dyDescent="0.35">
      <c r="A60" s="34" t="s">
        <v>31</v>
      </c>
      <c r="B60" s="36" t="s">
        <v>65</v>
      </c>
      <c r="C60" s="233" t="s">
        <v>6076</v>
      </c>
      <c r="D60" s="233" t="s">
        <v>6077</v>
      </c>
      <c r="E60" s="176">
        <v>3</v>
      </c>
      <c r="F60" s="233" t="s">
        <v>40</v>
      </c>
      <c r="G60" s="233" t="s">
        <v>6085</v>
      </c>
      <c r="H60" s="234">
        <f t="shared" si="6"/>
        <v>4.5</v>
      </c>
      <c r="I60" s="124"/>
      <c r="J60" s="124"/>
      <c r="K60" s="124"/>
      <c r="L60" s="124" t="s">
        <v>38</v>
      </c>
      <c r="M60" s="124"/>
      <c r="N60" s="36">
        <f>IF(I60="Sim",H60*0.325,0)</f>
        <v>0</v>
      </c>
      <c r="O60" s="36">
        <f>IF(J60="Sim",H60*0.325,0)</f>
        <v>0</v>
      </c>
      <c r="P60" s="36">
        <f>IF(K60="Sim",H60*0.225,0)</f>
        <v>0</v>
      </c>
      <c r="Q60" s="217" t="str">
        <f>IF(L60="Não se aplica","N/D")</f>
        <v>N/D</v>
      </c>
      <c r="R60" s="36">
        <f>IF(M60="Sim",H60*0.125,0)</f>
        <v>0</v>
      </c>
      <c r="S60" s="155">
        <f t="shared" si="7"/>
        <v>0</v>
      </c>
      <c r="T60" s="162"/>
      <c r="U60" s="193"/>
      <c r="V60" s="193"/>
      <c r="W60" s="193"/>
    </row>
    <row r="61" spans="1:23" ht="65" x14ac:dyDescent="0.35">
      <c r="A61" s="80" t="s">
        <v>31</v>
      </c>
      <c r="B61" s="79" t="s">
        <v>65</v>
      </c>
      <c r="C61" s="235" t="s">
        <v>6079</v>
      </c>
      <c r="D61" s="235" t="s">
        <v>6080</v>
      </c>
      <c r="E61" s="177">
        <v>3</v>
      </c>
      <c r="F61" s="235" t="s">
        <v>50</v>
      </c>
      <c r="G61" s="235" t="s">
        <v>6087</v>
      </c>
      <c r="H61" s="236">
        <f t="shared" si="6"/>
        <v>3</v>
      </c>
      <c r="I61" s="126"/>
      <c r="J61" s="126"/>
      <c r="K61" s="126"/>
      <c r="L61" s="126"/>
      <c r="M61" s="126"/>
      <c r="N61" s="79">
        <f>IF(I61="Sim",H61*0.3,0)</f>
        <v>0</v>
      </c>
      <c r="O61" s="79">
        <f>IF(J61="Sim",H61*0.3,0)</f>
        <v>0</v>
      </c>
      <c r="P61" s="79">
        <f>IF(K61="Sim",H61*0.2,0)</f>
        <v>0</v>
      </c>
      <c r="Q61" s="218">
        <f>IF(L61="Sim",H61*0.1,0)</f>
        <v>0</v>
      </c>
      <c r="R61" s="79">
        <f>IF(M61="Sim",H61*0.1,0)</f>
        <v>0</v>
      </c>
      <c r="S61" s="156">
        <f t="shared" si="7"/>
        <v>0</v>
      </c>
      <c r="T61" s="162"/>
      <c r="U61" s="193"/>
      <c r="V61" s="193"/>
      <c r="W61" s="193"/>
    </row>
    <row r="62" spans="1:23" s="25" customFormat="1" ht="23.4" customHeight="1" x14ac:dyDescent="0.35">
      <c r="A62" s="82" t="s">
        <v>31</v>
      </c>
      <c r="B62" s="81"/>
      <c r="C62" s="237"/>
      <c r="D62" s="237" t="s">
        <v>41</v>
      </c>
      <c r="E62" s="178"/>
      <c r="F62" s="237"/>
      <c r="G62" s="237"/>
      <c r="H62" s="237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146">
        <f>SUM(S56:S61)/SUM(H56:H61)</f>
        <v>0</v>
      </c>
      <c r="U62" s="81"/>
      <c r="V62" s="81"/>
      <c r="W62" s="81"/>
    </row>
    <row r="63" spans="1:23" s="25" customFormat="1" x14ac:dyDescent="0.35">
      <c r="A63" s="89" t="s">
        <v>31</v>
      </c>
      <c r="B63" s="90"/>
      <c r="C63" s="238" t="s">
        <v>69</v>
      </c>
      <c r="D63" s="238" t="s">
        <v>70</v>
      </c>
      <c r="E63" s="179"/>
      <c r="F63" s="238"/>
      <c r="G63" s="238"/>
      <c r="H63" s="238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147"/>
      <c r="U63" s="90"/>
      <c r="V63" s="90"/>
      <c r="W63" s="90"/>
    </row>
    <row r="64" spans="1:23" ht="65" x14ac:dyDescent="0.35">
      <c r="A64" s="87" t="s">
        <v>31</v>
      </c>
      <c r="B64" s="88" t="s">
        <v>70</v>
      </c>
      <c r="C64" s="231" t="s">
        <v>6088</v>
      </c>
      <c r="D64" s="231" t="str">
        <f>VLOOKUP(C64,'Todos os entes (exceto estatal)'!C:W,2,0)</f>
        <v>Divulga a relação dos contratos celebrados em ordem sequencial, com o seu respectivo resumo, contendo, no mínimo, indicação do contratado(a), do valor, do objeto e da vigência, bem como dos aditivos deles decorrentes?</v>
      </c>
      <c r="E64" s="175">
        <f>VLOOKUP(C64,'Todos os entes (exceto estatal)'!C:W,3,0)</f>
        <v>3</v>
      </c>
      <c r="F64" s="231" t="str">
        <f>VLOOKUP(C64,'Todos os entes (exceto estatal)'!C:W,4,0)</f>
        <v>Obrigatória</v>
      </c>
      <c r="G64" s="231" t="s">
        <v>6094</v>
      </c>
      <c r="H64" s="232">
        <f>IF(F64="Essencial",E64*2,IF(F64="Obrigatória",E64*1.5,IF(F64="Recomendada",E64*1,0)))</f>
        <v>4.5</v>
      </c>
      <c r="I64" s="122"/>
      <c r="J64" s="122"/>
      <c r="K64" s="122"/>
      <c r="L64" s="122"/>
      <c r="M64" s="122"/>
      <c r="N64" s="88">
        <f>IF(I64="Sim",H64*0.3,0)</f>
        <v>0</v>
      </c>
      <c r="O64" s="88">
        <f>IF(J64="Sim",H64*0.3,0)</f>
        <v>0</v>
      </c>
      <c r="P64" s="88">
        <f>IF(K64="Sim",H64*0.2,0)</f>
        <v>0</v>
      </c>
      <c r="Q64" s="216">
        <f>IF(L64="Sim",H64*0.1,0)</f>
        <v>0</v>
      </c>
      <c r="R64" s="88">
        <f>IF(M64="Sim",H64*0.1,0)</f>
        <v>0</v>
      </c>
      <c r="S64" s="154">
        <f>SUM(N64:R64)</f>
        <v>0</v>
      </c>
      <c r="T64" s="162"/>
      <c r="U64" s="193"/>
      <c r="V64" s="193"/>
      <c r="W64" s="193"/>
    </row>
    <row r="65" spans="1:23" ht="39" x14ac:dyDescent="0.35">
      <c r="A65" s="34" t="s">
        <v>31</v>
      </c>
      <c r="B65" s="36" t="s">
        <v>70</v>
      </c>
      <c r="C65" s="233" t="s">
        <v>6089</v>
      </c>
      <c r="D65" s="231" t="str">
        <f>VLOOKUP(C65,'Todos os entes (exceto estatal)'!C:W,2,0)</f>
        <v>Divulga o inteiro teor dos contratos e dos respectivos termos aditivos?</v>
      </c>
      <c r="E65" s="175">
        <f>VLOOKUP(C65,'Todos os entes (exceto estatal)'!C:W,3,0)</f>
        <v>3</v>
      </c>
      <c r="F65" s="231" t="str">
        <f>VLOOKUP(C65,'Todos os entes (exceto estatal)'!C:W,4,0)</f>
        <v>Obrigatória</v>
      </c>
      <c r="G65" s="233" t="s">
        <v>6095</v>
      </c>
      <c r="H65" s="234">
        <f>IF(F65="Essencial",E65*2,IF(F65="Obrigatória",E65*1.5,IF(F65="Recomendada",E65*1,0)))</f>
        <v>4.5</v>
      </c>
      <c r="I65" s="124"/>
      <c r="J65" s="124"/>
      <c r="K65" s="124"/>
      <c r="L65" s="124" t="s">
        <v>38</v>
      </c>
      <c r="M65" s="124"/>
      <c r="N65" s="36">
        <f>IF(I65="Sim",H65*0.325,0)</f>
        <v>0</v>
      </c>
      <c r="O65" s="36">
        <f>IF(J65="Sim",H65*0.325,0)</f>
        <v>0</v>
      </c>
      <c r="P65" s="36">
        <f>IF(K65="Sim",H65*0.225,0)</f>
        <v>0</v>
      </c>
      <c r="Q65" s="217" t="str">
        <f>IF(L65="Não se aplica","N/D")</f>
        <v>N/D</v>
      </c>
      <c r="R65" s="36">
        <f>IF(M65="Sim",H65*0.125,0)</f>
        <v>0</v>
      </c>
      <c r="S65" s="155">
        <f>SUM(N65:R65)</f>
        <v>0</v>
      </c>
      <c r="T65" s="162"/>
      <c r="U65" s="193"/>
      <c r="V65" s="193"/>
      <c r="W65" s="193"/>
    </row>
    <row r="66" spans="1:23" ht="26" x14ac:dyDescent="0.35">
      <c r="A66" s="34" t="s">
        <v>31</v>
      </c>
      <c r="B66" s="36" t="s">
        <v>70</v>
      </c>
      <c r="C66" s="233" t="s">
        <v>6090</v>
      </c>
      <c r="D66" s="231" t="str">
        <f>VLOOKUP(C66,'Todos os entes (exceto estatal)'!C:W,2,0)</f>
        <v>Divulga a relação/lista dos fiscais de cada contrato vigente e encerrado?</v>
      </c>
      <c r="E66" s="175">
        <f>VLOOKUP(C66,'Todos os entes (exceto estatal)'!C:W,3,0)</f>
        <v>3</v>
      </c>
      <c r="F66" s="231" t="str">
        <f>VLOOKUP(C66,'Todos os entes (exceto estatal)'!C:W,4,0)</f>
        <v>Obrigatória</v>
      </c>
      <c r="G66" s="233" t="s">
        <v>6096</v>
      </c>
      <c r="H66" s="234">
        <f>IF(F66="Essencial",E66*2,IF(F66="Obrigatória",E66*1.5,IF(F66="Recomendada",E66*1,0)))</f>
        <v>4.5</v>
      </c>
      <c r="I66" s="124"/>
      <c r="J66" s="124"/>
      <c r="K66" s="124"/>
      <c r="L66" s="124"/>
      <c r="M66" s="124"/>
      <c r="N66" s="36">
        <f>IF(I66="Sim",H66*0.3,0)</f>
        <v>0</v>
      </c>
      <c r="O66" s="36">
        <f>IF(J66="Sim",H66*0.3,0)</f>
        <v>0</v>
      </c>
      <c r="P66" s="36">
        <f>IF(K66="Sim",H66*0.2,0)</f>
        <v>0</v>
      </c>
      <c r="Q66" s="217">
        <f>IF(L66="Sim",H66*0.1,0)</f>
        <v>0</v>
      </c>
      <c r="R66" s="36">
        <f>IF(M66="Sim",H66*0.1,0)</f>
        <v>0</v>
      </c>
      <c r="S66" s="155">
        <f>SUM(N66:R66)</f>
        <v>0</v>
      </c>
      <c r="T66" s="162"/>
      <c r="U66" s="193"/>
      <c r="V66" s="193"/>
      <c r="W66" s="193"/>
    </row>
    <row r="67" spans="1:23" s="25" customFormat="1" ht="23.4" customHeight="1" x14ac:dyDescent="0.35">
      <c r="A67" s="82" t="s">
        <v>31</v>
      </c>
      <c r="B67" s="81"/>
      <c r="C67" s="237"/>
      <c r="D67" s="237" t="s">
        <v>41</v>
      </c>
      <c r="E67" s="178"/>
      <c r="F67" s="237"/>
      <c r="G67" s="237"/>
      <c r="H67" s="237"/>
      <c r="I67" s="81"/>
      <c r="J67" s="81"/>
      <c r="K67" s="81"/>
      <c r="L67" s="81"/>
      <c r="M67" s="81"/>
      <c r="N67" s="81"/>
      <c r="O67" s="81"/>
      <c r="P67" s="81"/>
      <c r="Q67" s="219"/>
      <c r="R67" s="81"/>
      <c r="S67" s="81"/>
      <c r="T67" s="146">
        <f>SUM(S64:S66)/SUM(H64:H66)</f>
        <v>0</v>
      </c>
      <c r="U67" s="81"/>
      <c r="V67" s="81"/>
      <c r="W67" s="81"/>
    </row>
    <row r="68" spans="1:23" s="25" customFormat="1" x14ac:dyDescent="0.35">
      <c r="A68" s="89" t="s">
        <v>31</v>
      </c>
      <c r="B68" s="90"/>
      <c r="C68" s="238" t="s">
        <v>73</v>
      </c>
      <c r="D68" s="238" t="s">
        <v>74</v>
      </c>
      <c r="E68" s="179"/>
      <c r="F68" s="238"/>
      <c r="G68" s="238"/>
      <c r="H68" s="238"/>
      <c r="I68" s="90"/>
      <c r="J68" s="90"/>
      <c r="K68" s="90"/>
      <c r="L68" s="90"/>
      <c r="M68" s="90"/>
      <c r="N68" s="90"/>
      <c r="O68" s="90"/>
      <c r="P68" s="90"/>
      <c r="Q68" s="220"/>
      <c r="R68" s="90"/>
      <c r="S68" s="90"/>
      <c r="T68" s="147"/>
      <c r="U68" s="90"/>
      <c r="V68" s="90"/>
      <c r="W68" s="90"/>
    </row>
    <row r="69" spans="1:23" ht="39" customHeight="1" x14ac:dyDescent="0.35">
      <c r="A69" s="34" t="s">
        <v>31</v>
      </c>
      <c r="B69" s="36" t="s">
        <v>74</v>
      </c>
      <c r="C69" s="233" t="s">
        <v>6100</v>
      </c>
      <c r="D69" s="231" t="str">
        <f>VLOOKUP(C69,'Todos os entes (exceto estatal)'!C:W,2,0)</f>
        <v xml:space="preserve">Divulga os quantitativos, os preços unitários e totais contratados? </v>
      </c>
      <c r="E69" s="175">
        <f>VLOOKUP(C69,'Todos os entes (exceto estatal)'!C:W,3,0)</f>
        <v>2</v>
      </c>
      <c r="F69" s="231" t="str">
        <f>VLOOKUP(C69,'Todos os entes (exceto estatal)'!C:W,4,0)</f>
        <v>Obrigatória</v>
      </c>
      <c r="G69" s="233" t="s">
        <v>6105</v>
      </c>
      <c r="H69" s="234">
        <f>IF(F69="Essencial",E69*2,IF(F69="Obrigatória",E69*1.5,IF(F69="Recomendada",E69*1,0)))</f>
        <v>3</v>
      </c>
      <c r="I69" s="124"/>
      <c r="J69" s="124"/>
      <c r="K69" s="124" t="s">
        <v>38</v>
      </c>
      <c r="L69" s="124"/>
      <c r="M69" s="124" t="s">
        <v>38</v>
      </c>
      <c r="N69" s="36">
        <f>IF(I69="Sim", H69*0.4286,0)</f>
        <v>0</v>
      </c>
      <c r="O69" s="36">
        <f>IF(J69="Sim", H69*0.4286,0)</f>
        <v>0</v>
      </c>
      <c r="P69" s="36" t="str">
        <f>IF(K69="Não se aplica","N/D")</f>
        <v>N/D</v>
      </c>
      <c r="Q69" s="217">
        <f>IF(L69="Sim", H69*0.1428,0)</f>
        <v>0</v>
      </c>
      <c r="R69" s="36" t="str">
        <f>IF(M69="Não se aplica","N/D")</f>
        <v>N/D</v>
      </c>
      <c r="S69" s="155">
        <f>SUM(N69:R69)</f>
        <v>0</v>
      </c>
      <c r="T69" s="162"/>
      <c r="U69" s="193"/>
      <c r="V69" s="193"/>
      <c r="W69" s="193"/>
    </row>
    <row r="70" spans="1:23" s="25" customFormat="1" ht="18.899999999999999" customHeight="1" x14ac:dyDescent="0.35">
      <c r="A70" s="82" t="s">
        <v>31</v>
      </c>
      <c r="B70" s="81"/>
      <c r="C70" s="237"/>
      <c r="D70" s="237" t="s">
        <v>41</v>
      </c>
      <c r="E70" s="178"/>
      <c r="F70" s="237"/>
      <c r="G70" s="237"/>
      <c r="H70" s="237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146">
        <f>SUM(S69:S69)/SUM(H69:H69)</f>
        <v>0</v>
      </c>
      <c r="U70" s="81"/>
      <c r="V70" s="81"/>
      <c r="W70" s="81"/>
    </row>
    <row r="71" spans="1:23" s="25" customFormat="1" ht="27.5" customHeight="1" x14ac:dyDescent="0.35">
      <c r="A71" s="89" t="s">
        <v>31</v>
      </c>
      <c r="B71" s="90"/>
      <c r="C71" s="238" t="s">
        <v>75</v>
      </c>
      <c r="D71" s="238" t="s">
        <v>76</v>
      </c>
      <c r="E71" s="179"/>
      <c r="F71" s="238"/>
      <c r="G71" s="238"/>
      <c r="H71" s="238"/>
      <c r="I71" s="90"/>
      <c r="J71" s="90"/>
      <c r="K71" s="90"/>
      <c r="L71" s="90"/>
      <c r="M71" s="90"/>
      <c r="N71" s="90"/>
      <c r="O71" s="90"/>
      <c r="P71" s="90"/>
      <c r="Q71" s="220"/>
      <c r="R71" s="90"/>
      <c r="S71" s="90"/>
      <c r="T71" s="147"/>
      <c r="U71" s="90"/>
      <c r="V71" s="90"/>
      <c r="W71" s="90"/>
    </row>
    <row r="72" spans="1:23" ht="26" x14ac:dyDescent="0.35">
      <c r="A72" s="34" t="s">
        <v>31</v>
      </c>
      <c r="B72" s="36" t="s">
        <v>76</v>
      </c>
      <c r="C72" s="233" t="s">
        <v>6110</v>
      </c>
      <c r="D72" s="231" t="str">
        <f>VLOOKUP(C72,'Todos os entes (exceto estatal)'!C:W,2,0)</f>
        <v>Divulga a íntegra da decisão da apreciação ou julgamento das contas pelo Tribunal de Contas?</v>
      </c>
      <c r="E72" s="175">
        <f>VLOOKUP(C72,'Todos os entes (exceto estatal)'!C:W,3,0)</f>
        <v>4</v>
      </c>
      <c r="F72" s="231" t="str">
        <f>VLOOKUP(C72,'Todos os entes (exceto estatal)'!C:W,4,0)</f>
        <v>Obrigatória</v>
      </c>
      <c r="G72" s="233" t="s">
        <v>6114</v>
      </c>
      <c r="H72" s="234">
        <f>IF(F72="Essencial",E72*2,IF(F72="Obrigatória",E72*1.5,IF(F72="Recomendada",E72*1,0)))</f>
        <v>6</v>
      </c>
      <c r="I72" s="124"/>
      <c r="J72" s="124"/>
      <c r="K72" s="124"/>
      <c r="L72" s="124" t="s">
        <v>38</v>
      </c>
      <c r="M72" s="124" t="s">
        <v>38</v>
      </c>
      <c r="N72" s="36">
        <f>IF(I72="Sim",H72*0.366666666666666,0)</f>
        <v>0</v>
      </c>
      <c r="O72" s="36">
        <f>IF(J72="Sim",H72*0.366666666666666,0)</f>
        <v>0</v>
      </c>
      <c r="P72" s="36">
        <f>IF(K72="Sim",H72*0.266666666666666,0)</f>
        <v>0</v>
      </c>
      <c r="Q72" s="217" t="str">
        <f t="shared" ref="Q72:R81" si="8">IF(L72="Não se aplica","N/D")</f>
        <v>N/D</v>
      </c>
      <c r="R72" s="36" t="str">
        <f>IF(M72="Não se aplica","N/D")</f>
        <v>N/D</v>
      </c>
      <c r="S72" s="155">
        <f>SUM(N72:R72)</f>
        <v>0</v>
      </c>
      <c r="T72" s="162"/>
      <c r="U72" s="193"/>
      <c r="V72" s="193"/>
      <c r="W72" s="193"/>
    </row>
    <row r="73" spans="1:23" ht="39" x14ac:dyDescent="0.35">
      <c r="A73" s="34" t="s">
        <v>31</v>
      </c>
      <c r="B73" s="36" t="s">
        <v>76</v>
      </c>
      <c r="C73" s="233" t="s">
        <v>6311</v>
      </c>
      <c r="D73" s="231" t="str">
        <f>VLOOKUP(C73,'Todos os entes (exceto estatal)'!C:W,2,0)</f>
        <v>Divulga o resultado do julgamento das Contas do Chefe do Poder Executivo pelo Poder Legislativo?</v>
      </c>
      <c r="E73" s="175">
        <f>VLOOKUP(C73,'Todos os entes (exceto estatal)'!C:W,3,0)</f>
        <v>4</v>
      </c>
      <c r="F73" s="231" t="str">
        <f>VLOOKUP(C73,'Todos os entes (exceto estatal)'!C:W,4,0)</f>
        <v>Obrigatória</v>
      </c>
      <c r="G73" s="233" t="s">
        <v>6115</v>
      </c>
      <c r="H73" s="234">
        <f>IF(F73="Essencial",E73*2,IF(F73="Obrigatória",E73*1.5,IF(F73="Recomendada",E73*1,0)))</f>
        <v>6</v>
      </c>
      <c r="I73" s="124"/>
      <c r="J73" s="124"/>
      <c r="K73" s="124"/>
      <c r="L73" s="124" t="s">
        <v>38</v>
      </c>
      <c r="M73" s="124"/>
      <c r="N73" s="36">
        <f>IF(I73="Sim",H73*0.325,0)</f>
        <v>0</v>
      </c>
      <c r="O73" s="36">
        <f>IF(J73="Sim",H73*0.325,0)</f>
        <v>0</v>
      </c>
      <c r="P73" s="36">
        <f>IF(K73="Sim",H73*0.225,0)</f>
        <v>0</v>
      </c>
      <c r="Q73" s="217" t="str">
        <f t="shared" si="8"/>
        <v>N/D</v>
      </c>
      <c r="R73" s="36">
        <f>IF(M73="Sim",H73*0.125,0)</f>
        <v>0</v>
      </c>
      <c r="S73" s="155">
        <f>SUM(N73:R73)</f>
        <v>0</v>
      </c>
      <c r="T73" s="162"/>
      <c r="U73" s="193"/>
      <c r="V73" s="193"/>
      <c r="W73" s="193"/>
    </row>
    <row r="74" spans="1:23" s="25" customFormat="1" x14ac:dyDescent="0.35">
      <c r="A74" s="82" t="s">
        <v>31</v>
      </c>
      <c r="B74" s="81"/>
      <c r="C74" s="237"/>
      <c r="D74" s="237" t="s">
        <v>41</v>
      </c>
      <c r="E74" s="178"/>
      <c r="F74" s="237"/>
      <c r="G74" s="237"/>
      <c r="H74" s="237"/>
      <c r="I74" s="81"/>
      <c r="J74" s="81"/>
      <c r="K74" s="81"/>
      <c r="L74" s="81"/>
      <c r="M74" s="81"/>
      <c r="N74" s="81"/>
      <c r="O74" s="81"/>
      <c r="P74" s="81"/>
      <c r="Q74" s="81" t="b">
        <f t="shared" si="8"/>
        <v>0</v>
      </c>
      <c r="R74" s="81"/>
      <c r="S74" s="81"/>
      <c r="T74" s="146">
        <f>SUM(S72:S73)/SUM(H72:H73)</f>
        <v>0</v>
      </c>
      <c r="U74" s="81"/>
      <c r="V74" s="81"/>
      <c r="W74" s="81"/>
    </row>
    <row r="75" spans="1:23" s="25" customFormat="1" x14ac:dyDescent="0.35">
      <c r="A75" s="89" t="s">
        <v>31</v>
      </c>
      <c r="B75" s="90"/>
      <c r="C75" s="238" t="s">
        <v>81</v>
      </c>
      <c r="D75" s="238" t="s">
        <v>82</v>
      </c>
      <c r="E75" s="179"/>
      <c r="F75" s="238"/>
      <c r="G75" s="238"/>
      <c r="H75" s="238"/>
      <c r="I75" s="90"/>
      <c r="J75" s="90"/>
      <c r="K75" s="90"/>
      <c r="L75" s="90"/>
      <c r="M75" s="90"/>
      <c r="N75" s="90"/>
      <c r="O75" s="90"/>
      <c r="P75" s="90"/>
      <c r="Q75" s="90" t="b">
        <f t="shared" si="8"/>
        <v>0</v>
      </c>
      <c r="R75" s="90"/>
      <c r="S75" s="90"/>
      <c r="T75" s="147"/>
      <c r="U75" s="90"/>
      <c r="V75" s="90"/>
      <c r="W75" s="90"/>
    </row>
    <row r="76" spans="1:23" ht="26" x14ac:dyDescent="0.35">
      <c r="A76" s="87" t="s">
        <v>31</v>
      </c>
      <c r="B76" s="88" t="s">
        <v>82</v>
      </c>
      <c r="C76" s="231" t="s">
        <v>6313</v>
      </c>
      <c r="D76" s="231" t="str">
        <f>VLOOKUP(C76,'Todos os entes (exceto estatal)'!C:W,2,0)</f>
        <v>Existe o SIC no site ou no portal de transparência e indica a unidade/setor responsável?</v>
      </c>
      <c r="E76" s="175">
        <f>VLOOKUP(C76,'Todos os entes (exceto estatal)'!C:W,3,0)</f>
        <v>2</v>
      </c>
      <c r="F76" s="231" t="str">
        <f>VLOOKUP(C76,'Todos os entes (exceto estatal)'!C:W,4,0)</f>
        <v>Obrigatória</v>
      </c>
      <c r="G76" s="231" t="s">
        <v>6122</v>
      </c>
      <c r="H76" s="232">
        <f t="shared" ref="H76:H84" si="9">IF(F76="Essencial",E76*2,IF(F76="Obrigatória",E76*1.5,IF(F76="Recomendada",E76*1,0)))</f>
        <v>3</v>
      </c>
      <c r="I76" s="122"/>
      <c r="J76" s="122" t="s">
        <v>38</v>
      </c>
      <c r="K76" s="122" t="s">
        <v>38</v>
      </c>
      <c r="L76" s="122" t="s">
        <v>38</v>
      </c>
      <c r="M76" s="122" t="s">
        <v>38</v>
      </c>
      <c r="N76" s="88">
        <f t="shared" ref="N76:N81" si="10">IF(I76="Sim",H76,0)</f>
        <v>0</v>
      </c>
      <c r="O76" s="88" t="str">
        <f t="shared" ref="O76:P81" si="11">IF(J76="Não se aplica","N/D")</f>
        <v>N/D</v>
      </c>
      <c r="P76" s="88" t="str">
        <f t="shared" si="11"/>
        <v>N/D</v>
      </c>
      <c r="Q76" s="216" t="str">
        <f t="shared" si="8"/>
        <v>N/D</v>
      </c>
      <c r="R76" s="88" t="str">
        <f t="shared" si="8"/>
        <v>N/D</v>
      </c>
      <c r="S76" s="154">
        <f t="shared" ref="S76:S84" si="12">SUM(N76:R76)</f>
        <v>0</v>
      </c>
      <c r="T76" s="162"/>
      <c r="U76" s="193"/>
      <c r="V76" s="193"/>
      <c r="W76" s="193"/>
    </row>
    <row r="77" spans="1:23" ht="39" x14ac:dyDescent="0.35">
      <c r="A77" s="34" t="s">
        <v>31</v>
      </c>
      <c r="B77" s="36" t="s">
        <v>82</v>
      </c>
      <c r="C77" s="233" t="s">
        <v>6314</v>
      </c>
      <c r="D77" s="231" t="str">
        <f>VLOOKUP(C77,'Todos os entes (exceto estatal)'!C:W,2,0)</f>
        <v>Indica o endereço físico, o telefone e o e-mail da unidade responsável pelo SIC, além do horário de funcionamento?</v>
      </c>
      <c r="E77" s="175">
        <f>VLOOKUP(C77,'Todos os entes (exceto estatal)'!C:W,3,0)</f>
        <v>2</v>
      </c>
      <c r="F77" s="231" t="str">
        <f>VLOOKUP(C77,'Todos os entes (exceto estatal)'!C:W,4,0)</f>
        <v>Obrigatória</v>
      </c>
      <c r="G77" s="233" t="s">
        <v>6123</v>
      </c>
      <c r="H77" s="234">
        <f t="shared" si="9"/>
        <v>3</v>
      </c>
      <c r="I77" s="124"/>
      <c r="J77" s="124" t="s">
        <v>38</v>
      </c>
      <c r="K77" s="124" t="s">
        <v>38</v>
      </c>
      <c r="L77" s="124" t="s">
        <v>38</v>
      </c>
      <c r="M77" s="124" t="s">
        <v>38</v>
      </c>
      <c r="N77" s="36">
        <f t="shared" si="10"/>
        <v>0</v>
      </c>
      <c r="O77" s="36" t="str">
        <f t="shared" si="11"/>
        <v>N/D</v>
      </c>
      <c r="P77" s="36" t="str">
        <f t="shared" si="11"/>
        <v>N/D</v>
      </c>
      <c r="Q77" s="217" t="str">
        <f t="shared" si="8"/>
        <v>N/D</v>
      </c>
      <c r="R77" s="36" t="str">
        <f t="shared" si="8"/>
        <v>N/D</v>
      </c>
      <c r="S77" s="155">
        <f t="shared" si="12"/>
        <v>0</v>
      </c>
      <c r="T77" s="162"/>
      <c r="U77" s="193"/>
      <c r="V77" s="193"/>
      <c r="W77" s="193"/>
    </row>
    <row r="78" spans="1:23" ht="26" x14ac:dyDescent="0.35">
      <c r="A78" s="34" t="s">
        <v>31</v>
      </c>
      <c r="B78" s="36" t="s">
        <v>82</v>
      </c>
      <c r="C78" s="233" t="s">
        <v>6315</v>
      </c>
      <c r="D78" s="231" t="str">
        <f>VLOOKUP(C78,'Todos os entes (exceto estatal)'!C:W,2,0)</f>
        <v>Há possibilidade de envio de pedidos de informação de forma eletrônica (e­-SIC)?</v>
      </c>
      <c r="E78" s="175">
        <f>VLOOKUP(C78,'Todos os entes (exceto estatal)'!C:W,3,0)</f>
        <v>2</v>
      </c>
      <c r="F78" s="231" t="str">
        <f>VLOOKUP(C78,'Todos os entes (exceto estatal)'!C:W,4,0)</f>
        <v>Obrigatória</v>
      </c>
      <c r="G78" s="233" t="s">
        <v>6124</v>
      </c>
      <c r="H78" s="234">
        <f t="shared" si="9"/>
        <v>3</v>
      </c>
      <c r="I78" s="124"/>
      <c r="J78" s="124" t="s">
        <v>38</v>
      </c>
      <c r="K78" s="124" t="s">
        <v>38</v>
      </c>
      <c r="L78" s="124" t="s">
        <v>38</v>
      </c>
      <c r="M78" s="124" t="s">
        <v>38</v>
      </c>
      <c r="N78" s="36">
        <f t="shared" si="10"/>
        <v>0</v>
      </c>
      <c r="O78" s="36" t="str">
        <f t="shared" si="11"/>
        <v>N/D</v>
      </c>
      <c r="P78" s="36" t="str">
        <f t="shared" si="11"/>
        <v>N/D</v>
      </c>
      <c r="Q78" s="217" t="str">
        <f t="shared" si="8"/>
        <v>N/D</v>
      </c>
      <c r="R78" s="36" t="str">
        <f t="shared" si="8"/>
        <v>N/D</v>
      </c>
      <c r="S78" s="155">
        <f t="shared" si="12"/>
        <v>0</v>
      </c>
      <c r="T78" s="162"/>
      <c r="U78" s="193"/>
      <c r="V78" s="193"/>
      <c r="W78" s="193"/>
    </row>
    <row r="79" spans="1:23" ht="65" x14ac:dyDescent="0.35">
      <c r="A79" s="34" t="s">
        <v>31</v>
      </c>
      <c r="B79" s="36" t="s">
        <v>82</v>
      </c>
      <c r="C79" s="233" t="s">
        <v>6316</v>
      </c>
      <c r="D79" s="231" t="str">
        <f>VLOOKUP(C79,'Todos os entes (exceto estatal)'!C:W,2,0)</f>
        <v>A solicitação por meio de eSic é simples, ou seja, sem a exigência de itens de identificação do requerente que dificultem ou impossibilitem o acesso à informação, tais como: envio de documentos, assinatura reconhecida, declaração de responsabilidade, maioridade?</v>
      </c>
      <c r="E79" s="175">
        <f>VLOOKUP(C79,'Todos os entes (exceto estatal)'!C:W,3,0)</f>
        <v>2</v>
      </c>
      <c r="F79" s="231" t="str">
        <f>VLOOKUP(C79,'Todos os entes (exceto estatal)'!C:W,4,0)</f>
        <v>Obrigatória</v>
      </c>
      <c r="G79" s="233" t="s">
        <v>6125</v>
      </c>
      <c r="H79" s="234">
        <f t="shared" si="9"/>
        <v>3</v>
      </c>
      <c r="I79" s="124"/>
      <c r="J79" s="124" t="s">
        <v>38</v>
      </c>
      <c r="K79" s="124" t="s">
        <v>38</v>
      </c>
      <c r="L79" s="124" t="s">
        <v>38</v>
      </c>
      <c r="M79" s="124" t="s">
        <v>38</v>
      </c>
      <c r="N79" s="36">
        <f t="shared" si="10"/>
        <v>0</v>
      </c>
      <c r="O79" s="36" t="str">
        <f t="shared" si="11"/>
        <v>N/D</v>
      </c>
      <c r="P79" s="36" t="str">
        <f t="shared" si="11"/>
        <v>N/D</v>
      </c>
      <c r="Q79" s="217" t="str">
        <f t="shared" si="8"/>
        <v>N/D</v>
      </c>
      <c r="R79" s="36" t="str">
        <f t="shared" si="8"/>
        <v>N/D</v>
      </c>
      <c r="S79" s="155">
        <f t="shared" si="12"/>
        <v>0</v>
      </c>
      <c r="T79" s="162"/>
      <c r="U79" s="193"/>
      <c r="V79" s="193"/>
      <c r="W79" s="193"/>
    </row>
    <row r="80" spans="1:23" ht="26" x14ac:dyDescent="0.35">
      <c r="A80" s="34" t="s">
        <v>31</v>
      </c>
      <c r="B80" s="36" t="s">
        <v>82</v>
      </c>
      <c r="C80" s="233" t="s">
        <v>6317</v>
      </c>
      <c r="D80" s="231" t="str">
        <f>VLOOKUP(C80,'Todos os entes (exceto estatal)'!C:W,2,0)</f>
        <v>Divulga nesta seção, instrumento normativo local que regulamente a Lei nº 12.527/2011 – LAI?</v>
      </c>
      <c r="E80" s="175">
        <f>VLOOKUP(C80,'Todos os entes (exceto estatal)'!C:W,3,0)</f>
        <v>2</v>
      </c>
      <c r="F80" s="231" t="str">
        <f>VLOOKUP(C80,'Todos os entes (exceto estatal)'!C:W,4,0)</f>
        <v>Obrigatória</v>
      </c>
      <c r="G80" s="233" t="s">
        <v>6126</v>
      </c>
      <c r="H80" s="234">
        <f t="shared" si="9"/>
        <v>3</v>
      </c>
      <c r="I80" s="124"/>
      <c r="J80" s="124" t="s">
        <v>38</v>
      </c>
      <c r="K80" s="124" t="s">
        <v>38</v>
      </c>
      <c r="L80" s="124" t="s">
        <v>38</v>
      </c>
      <c r="M80" s="124" t="s">
        <v>38</v>
      </c>
      <c r="N80" s="36">
        <f t="shared" si="10"/>
        <v>0</v>
      </c>
      <c r="O80" s="36" t="str">
        <f t="shared" si="11"/>
        <v>N/D</v>
      </c>
      <c r="P80" s="36" t="str">
        <f t="shared" si="11"/>
        <v>N/D</v>
      </c>
      <c r="Q80" s="217" t="str">
        <f t="shared" si="8"/>
        <v>N/D</v>
      </c>
      <c r="R80" s="36" t="str">
        <f t="shared" si="8"/>
        <v>N/D</v>
      </c>
      <c r="S80" s="155">
        <f t="shared" si="12"/>
        <v>0</v>
      </c>
      <c r="T80" s="162"/>
      <c r="U80" s="193"/>
      <c r="V80" s="193"/>
      <c r="W80" s="193"/>
    </row>
    <row r="81" spans="1:23" ht="65" x14ac:dyDescent="0.35">
      <c r="A81" s="34" t="s">
        <v>31</v>
      </c>
      <c r="B81" s="36" t="s">
        <v>82</v>
      </c>
      <c r="C81" s="233" t="s">
        <v>6318</v>
      </c>
      <c r="D81" s="231" t="str">
        <f>VLOOKUP(C81,'Todos os entes (exceto estatal)'!C:W,2,0)</f>
        <v>Divulga, na seção relativa ao e-SIC, os prazos de resposta ao cidadão, incluindo o recursal, e as autoridades competentes para o exame dos pedidos, além do procedimento referente à realização do pedido e de eventual recurso?</v>
      </c>
      <c r="E81" s="175">
        <f>VLOOKUP(C81,'Todos os entes (exceto estatal)'!C:W,3,0)</f>
        <v>2</v>
      </c>
      <c r="F81" s="231" t="str">
        <f>VLOOKUP(C81,'Todos os entes (exceto estatal)'!C:W,4,0)</f>
        <v>Recomendada</v>
      </c>
      <c r="G81" s="233" t="s">
        <v>6127</v>
      </c>
      <c r="H81" s="234">
        <f t="shared" si="9"/>
        <v>2</v>
      </c>
      <c r="I81" s="124"/>
      <c r="J81" s="124" t="s">
        <v>38</v>
      </c>
      <c r="K81" s="124" t="s">
        <v>38</v>
      </c>
      <c r="L81" s="124" t="s">
        <v>38</v>
      </c>
      <c r="M81" s="124" t="s">
        <v>38</v>
      </c>
      <c r="N81" s="36">
        <f t="shared" si="10"/>
        <v>0</v>
      </c>
      <c r="O81" s="36" t="str">
        <f t="shared" si="11"/>
        <v>N/D</v>
      </c>
      <c r="P81" s="36" t="str">
        <f t="shared" si="11"/>
        <v>N/D</v>
      </c>
      <c r="Q81" s="217" t="str">
        <f t="shared" si="8"/>
        <v>N/D</v>
      </c>
      <c r="R81" s="36" t="str">
        <f t="shared" si="8"/>
        <v>N/D</v>
      </c>
      <c r="S81" s="155">
        <f t="shared" si="12"/>
        <v>0</v>
      </c>
      <c r="T81" s="162"/>
      <c r="U81" s="193"/>
      <c r="V81" s="193"/>
      <c r="W81" s="193"/>
    </row>
    <row r="82" spans="1:23" ht="51.9" customHeight="1" x14ac:dyDescent="0.35">
      <c r="A82" s="34" t="s">
        <v>31</v>
      </c>
      <c r="B82" s="36" t="s">
        <v>82</v>
      </c>
      <c r="C82" s="233" t="s">
        <v>6319</v>
      </c>
      <c r="D82" s="231" t="str">
        <f>VLOOKUP(C82,'Todos os entes (exceto estatal)'!C:W,2,0)</f>
        <v>Divulga relatório anual estatístico contendo a quantidade de pedidos de acesso recebidos, atendidos, indeferidos, bem como informações genéricas sobre os solicitantes?</v>
      </c>
      <c r="E82" s="175">
        <f>VLOOKUP(C82,'Todos os entes (exceto estatal)'!C:W,3,0)</f>
        <v>2</v>
      </c>
      <c r="F82" s="231" t="str">
        <f>VLOOKUP(C82,'Todos os entes (exceto estatal)'!C:W,4,0)</f>
        <v>Obrigatória</v>
      </c>
      <c r="G82" s="233" t="s">
        <v>6128</v>
      </c>
      <c r="H82" s="234">
        <f t="shared" si="9"/>
        <v>3</v>
      </c>
      <c r="I82" s="124"/>
      <c r="J82" s="124"/>
      <c r="K82" s="124"/>
      <c r="L82" s="124"/>
      <c r="M82" s="124"/>
      <c r="N82" s="36">
        <f>IF(I82="Sim",H82*0.3,0)</f>
        <v>0</v>
      </c>
      <c r="O82" s="36">
        <f>IF(J82="Sim",H82*0.3,0)</f>
        <v>0</v>
      </c>
      <c r="P82" s="36">
        <f>IF(K82="Sim",H82*0.2,0)</f>
        <v>0</v>
      </c>
      <c r="Q82" s="217">
        <f>IF(L82="Sim",H82*0.1,0)</f>
        <v>0</v>
      </c>
      <c r="R82" s="36">
        <f>IF(M82="Sim",H82*0.1,0)</f>
        <v>0</v>
      </c>
      <c r="S82" s="155">
        <f t="shared" si="12"/>
        <v>0</v>
      </c>
      <c r="T82" s="162"/>
      <c r="U82" s="193"/>
      <c r="V82" s="193"/>
      <c r="W82" s="193"/>
    </row>
    <row r="83" spans="1:23" ht="65" x14ac:dyDescent="0.35">
      <c r="A83" s="34" t="s">
        <v>31</v>
      </c>
      <c r="B83" s="36" t="s">
        <v>82</v>
      </c>
      <c r="C83" s="233" t="s">
        <v>6320</v>
      </c>
      <c r="D83" s="231" t="str">
        <f>VLOOKUP(C83,'Todos os entes (exceto estatal)'!C:W,2,0)</f>
        <v>Divulga lista de documentos classificados em cada grau de sigilo, contendo pelo menos o assunto sobre o qual versa a informação, a categoria na qual ela se encontra, o dispositivo legal que fundamenta a classificação e o respectivo prazo?</v>
      </c>
      <c r="E83" s="175">
        <f>VLOOKUP(C83,'Todos os entes (exceto estatal)'!C:W,3,0)</f>
        <v>2</v>
      </c>
      <c r="F83" s="231" t="str">
        <f>VLOOKUP(C83,'Todos os entes (exceto estatal)'!C:W,4,0)</f>
        <v>Obrigatória</v>
      </c>
      <c r="G83" s="233" t="s">
        <v>6129</v>
      </c>
      <c r="H83" s="234">
        <f t="shared" si="9"/>
        <v>3</v>
      </c>
      <c r="I83" s="124"/>
      <c r="J83" s="124"/>
      <c r="K83" s="124"/>
      <c r="L83" s="124"/>
      <c r="M83" s="124"/>
      <c r="N83" s="36">
        <f>IF(I83="Sim",H83*0.3,0)</f>
        <v>0</v>
      </c>
      <c r="O83" s="36">
        <f>IF(J83="Sim",H83*0.3,0)</f>
        <v>0</v>
      </c>
      <c r="P83" s="36">
        <f>IF(K83="Sim",H83*0.2,0)</f>
        <v>0</v>
      </c>
      <c r="Q83" s="217">
        <f>IF(L83="Sim",H83*0.1,0)</f>
        <v>0</v>
      </c>
      <c r="R83" s="36">
        <f>IF(M83="Sim",H83*0.1,0)</f>
        <v>0</v>
      </c>
      <c r="S83" s="155">
        <f t="shared" si="12"/>
        <v>0</v>
      </c>
      <c r="T83" s="162"/>
      <c r="U83" s="193"/>
      <c r="V83" s="193"/>
      <c r="W83" s="193"/>
    </row>
    <row r="84" spans="1:23" ht="26" x14ac:dyDescent="0.35">
      <c r="A84" s="80" t="s">
        <v>31</v>
      </c>
      <c r="B84" s="79" t="s">
        <v>82</v>
      </c>
      <c r="C84" s="235" t="s">
        <v>6321</v>
      </c>
      <c r="D84" s="231" t="str">
        <f>VLOOKUP(C84,'Todos os entes (exceto estatal)'!C:W,2,0)</f>
        <v>Divulga lista das informações que tenham sido desclassificadas nos últimos 12 (doze) meses?</v>
      </c>
      <c r="E84" s="175">
        <f>VLOOKUP(C84,'Todos os entes (exceto estatal)'!C:W,3,0)</f>
        <v>2</v>
      </c>
      <c r="F84" s="231" t="str">
        <f>VLOOKUP(C84,'Todos os entes (exceto estatal)'!C:W,4,0)</f>
        <v>Obrigatória</v>
      </c>
      <c r="G84" s="235" t="s">
        <v>6130</v>
      </c>
      <c r="H84" s="236">
        <f t="shared" si="9"/>
        <v>3</v>
      </c>
      <c r="I84" s="126"/>
      <c r="J84" s="126"/>
      <c r="K84" s="126"/>
      <c r="L84" s="126"/>
      <c r="M84" s="126"/>
      <c r="N84" s="79">
        <f>IF(I84="Sim",H84*0.3,0)</f>
        <v>0</v>
      </c>
      <c r="O84" s="79">
        <f>IF(J84="Sim",H84*0.3,0)</f>
        <v>0</v>
      </c>
      <c r="P84" s="79">
        <f>IF(K84="Sim",H84*0.2,0)</f>
        <v>0</v>
      </c>
      <c r="Q84" s="218">
        <f>IF(L84="Sim",H84*0.1,0)</f>
        <v>0</v>
      </c>
      <c r="R84" s="79">
        <f>IF(M84="Sim",H84*0.1,0)</f>
        <v>0</v>
      </c>
      <c r="S84" s="156">
        <f t="shared" si="12"/>
        <v>0</v>
      </c>
      <c r="T84" s="162"/>
      <c r="U84" s="193"/>
      <c r="V84" s="193"/>
      <c r="W84" s="193"/>
    </row>
    <row r="85" spans="1:23" s="25" customFormat="1" x14ac:dyDescent="0.35">
      <c r="A85" s="82" t="s">
        <v>31</v>
      </c>
      <c r="B85" s="81"/>
      <c r="C85" s="237"/>
      <c r="D85" s="237" t="s">
        <v>41</v>
      </c>
      <c r="E85" s="178"/>
      <c r="F85" s="237"/>
      <c r="G85" s="237"/>
      <c r="H85" s="237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146">
        <f>SUM(S76:S84)/SUM(H76:H84)</f>
        <v>0</v>
      </c>
      <c r="U85" s="81"/>
      <c r="V85" s="81"/>
      <c r="W85" s="81"/>
    </row>
    <row r="86" spans="1:23" s="25" customFormat="1" x14ac:dyDescent="0.35">
      <c r="A86" s="89" t="s">
        <v>31</v>
      </c>
      <c r="B86" s="90"/>
      <c r="C86" s="238" t="s">
        <v>85</v>
      </c>
      <c r="D86" s="238" t="s">
        <v>86</v>
      </c>
      <c r="E86" s="179"/>
      <c r="F86" s="238"/>
      <c r="G86" s="238"/>
      <c r="H86" s="238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147"/>
      <c r="U86" s="90"/>
      <c r="V86" s="90"/>
      <c r="W86" s="90"/>
    </row>
    <row r="87" spans="1:23" ht="26" x14ac:dyDescent="0.35">
      <c r="A87" s="87" t="s">
        <v>31</v>
      </c>
      <c r="B87" s="88" t="s">
        <v>86</v>
      </c>
      <c r="C87" s="231" t="s">
        <v>6322</v>
      </c>
      <c r="D87" s="231" t="str">
        <f>VLOOKUP(C87,'Todos os entes (exceto estatal)'!C:W,2,0)</f>
        <v>O site oficial e o portal de transparência contêm símbolo de acessibilidade em destaque?</v>
      </c>
      <c r="E87" s="175">
        <f>VLOOKUP(C87,'Todos os entes (exceto estatal)'!C:W,3,0)</f>
        <v>1</v>
      </c>
      <c r="F87" s="231" t="str">
        <f>VLOOKUP(C87,'Todos os entes (exceto estatal)'!C:W,4,0)</f>
        <v>Obrigatória</v>
      </c>
      <c r="G87" s="231" t="s">
        <v>6132</v>
      </c>
      <c r="H87" s="232">
        <f>IF(F87="Essencial",E87*2,IF(F87="Obrigatória",E87*1.5,IF(F87="Recomendada",E87*1,0)))</f>
        <v>1.5</v>
      </c>
      <c r="I87" s="122"/>
      <c r="J87" s="122" t="s">
        <v>38</v>
      </c>
      <c r="K87" s="122" t="s">
        <v>38</v>
      </c>
      <c r="L87" s="122" t="s">
        <v>38</v>
      </c>
      <c r="M87" s="122" t="s">
        <v>38</v>
      </c>
      <c r="N87" s="88">
        <f>IF(I87="Sim",H87,0)</f>
        <v>0</v>
      </c>
      <c r="O87" s="88" t="str">
        <f t="shared" ref="O87:R107" si="13">IF(J87="Não se aplica","N/D")</f>
        <v>N/D</v>
      </c>
      <c r="P87" s="88" t="str">
        <f t="shared" si="13"/>
        <v>N/D</v>
      </c>
      <c r="Q87" s="216" t="str">
        <f t="shared" si="13"/>
        <v>N/D</v>
      </c>
      <c r="R87" s="88" t="str">
        <f t="shared" si="13"/>
        <v>N/D</v>
      </c>
      <c r="S87" s="154">
        <f>SUM(N87:R87)</f>
        <v>0</v>
      </c>
      <c r="T87" s="162"/>
      <c r="U87" s="193"/>
      <c r="V87" s="193"/>
      <c r="W87" s="193"/>
    </row>
    <row r="88" spans="1:23" ht="52" x14ac:dyDescent="0.35">
      <c r="A88" s="34" t="s">
        <v>31</v>
      </c>
      <c r="B88" s="36" t="s">
        <v>86</v>
      </c>
      <c r="C88" s="233" t="s">
        <v>6323</v>
      </c>
      <c r="D88" s="231" t="str">
        <f>VLOOKUP(C88,'Todos os entes (exceto estatal)'!C:W,2,0)</f>
        <v>O site e o portal de transparência contêm exibição do “caminho” de páginas percorridas pelo usuário?</v>
      </c>
      <c r="E88" s="175">
        <f>VLOOKUP(C88,'Todos os entes (exceto estatal)'!C:W,3,0)</f>
        <v>1</v>
      </c>
      <c r="F88" s="231" t="str">
        <f>VLOOKUP(C88,'Todos os entes (exceto estatal)'!C:W,4,0)</f>
        <v>Obrigatória</v>
      </c>
      <c r="G88" s="233" t="s">
        <v>6133</v>
      </c>
      <c r="H88" s="234">
        <f>IF(F88="Essencial",E88*2,IF(F88="Obrigatória",E88*1.5,IF(F88="Recomendada",E88*1,0)))</f>
        <v>1.5</v>
      </c>
      <c r="I88" s="124"/>
      <c r="J88" s="124" t="s">
        <v>38</v>
      </c>
      <c r="K88" s="124" t="s">
        <v>38</v>
      </c>
      <c r="L88" s="124" t="s">
        <v>38</v>
      </c>
      <c r="M88" s="124" t="s">
        <v>38</v>
      </c>
      <c r="N88" s="36">
        <f>IF(I88="Sim",H88,0)</f>
        <v>0</v>
      </c>
      <c r="O88" s="36" t="str">
        <f t="shared" si="13"/>
        <v>N/D</v>
      </c>
      <c r="P88" s="36" t="str">
        <f t="shared" si="13"/>
        <v>N/D</v>
      </c>
      <c r="Q88" s="217" t="str">
        <f t="shared" si="13"/>
        <v>N/D</v>
      </c>
      <c r="R88" s="36" t="str">
        <f t="shared" si="13"/>
        <v>N/D</v>
      </c>
      <c r="S88" s="155">
        <f>SUM(N88:R88)</f>
        <v>0</v>
      </c>
      <c r="T88" s="162"/>
      <c r="U88" s="193"/>
      <c r="V88" s="193"/>
      <c r="W88" s="193"/>
    </row>
    <row r="89" spans="1:23" ht="63.75" customHeight="1" x14ac:dyDescent="0.35">
      <c r="A89" s="34" t="s">
        <v>31</v>
      </c>
      <c r="B89" s="36" t="s">
        <v>86</v>
      </c>
      <c r="C89" s="233" t="s">
        <v>6324</v>
      </c>
      <c r="D89" s="231" t="str">
        <f>VLOOKUP(C89,'Todos os entes (exceto estatal)'!C:W,2,0)</f>
        <v>O site e o portal de transparência contêm opção de alto contraste?</v>
      </c>
      <c r="E89" s="175">
        <f>VLOOKUP(C89,'Todos os entes (exceto estatal)'!C:W,3,0)</f>
        <v>1</v>
      </c>
      <c r="F89" s="231" t="str">
        <f>VLOOKUP(C89,'Todos os entes (exceto estatal)'!C:W,4,0)</f>
        <v>Obrigatória</v>
      </c>
      <c r="G89" s="233" t="s">
        <v>6134</v>
      </c>
      <c r="H89" s="234">
        <f>IF(F89="Essencial",E89*2,IF(F89="Obrigatória",E89*1.5,IF(F89="Recomendada",E89*1,0)))</f>
        <v>1.5</v>
      </c>
      <c r="I89" s="124"/>
      <c r="J89" s="124" t="s">
        <v>38</v>
      </c>
      <c r="K89" s="124" t="s">
        <v>38</v>
      </c>
      <c r="L89" s="124" t="s">
        <v>38</v>
      </c>
      <c r="M89" s="124" t="s">
        <v>38</v>
      </c>
      <c r="N89" s="36">
        <f>IF(I89="Sim",H89,0)</f>
        <v>0</v>
      </c>
      <c r="O89" s="36" t="str">
        <f t="shared" si="13"/>
        <v>N/D</v>
      </c>
      <c r="P89" s="36" t="str">
        <f t="shared" si="13"/>
        <v>N/D</v>
      </c>
      <c r="Q89" s="217" t="str">
        <f t="shared" si="13"/>
        <v>N/D</v>
      </c>
      <c r="R89" s="36" t="str">
        <f t="shared" si="13"/>
        <v>N/D</v>
      </c>
      <c r="S89" s="155">
        <f>SUM(N89:R89)</f>
        <v>0</v>
      </c>
      <c r="T89" s="162"/>
      <c r="U89" s="193"/>
      <c r="V89" s="193"/>
      <c r="W89" s="193"/>
    </row>
    <row r="90" spans="1:23" ht="51" customHeight="1" x14ac:dyDescent="0.35">
      <c r="A90" s="34" t="s">
        <v>31</v>
      </c>
      <c r="B90" s="36" t="s">
        <v>86</v>
      </c>
      <c r="C90" s="233" t="s">
        <v>6325</v>
      </c>
      <c r="D90" s="231" t="str">
        <f>VLOOKUP(C90,'Todos os entes (exceto estatal)'!C:W,2,0)</f>
        <v>O site e o portal de transparência contêm ferramenta de redimensionamento de texto?</v>
      </c>
      <c r="E90" s="175">
        <f>VLOOKUP(C90,'Todos os entes (exceto estatal)'!C:W,3,0)</f>
        <v>1</v>
      </c>
      <c r="F90" s="231" t="str">
        <f>VLOOKUP(C90,'Todos os entes (exceto estatal)'!C:W,4,0)</f>
        <v>Obrigatória</v>
      </c>
      <c r="G90" s="233" t="s">
        <v>6135</v>
      </c>
      <c r="H90" s="234">
        <f>IF(F90="Essencial",E90*2,IF(F90="Obrigatória",E90*1.5,IF(F90="Recomendada",E90*1,0)))</f>
        <v>1.5</v>
      </c>
      <c r="I90" s="124"/>
      <c r="J90" s="124" t="s">
        <v>38</v>
      </c>
      <c r="K90" s="124" t="s">
        <v>38</v>
      </c>
      <c r="L90" s="124" t="s">
        <v>38</v>
      </c>
      <c r="M90" s="124" t="s">
        <v>38</v>
      </c>
      <c r="N90" s="36">
        <f>IF(I90="Sim",H90,0)</f>
        <v>0</v>
      </c>
      <c r="O90" s="36" t="str">
        <f t="shared" si="13"/>
        <v>N/D</v>
      </c>
      <c r="P90" s="36" t="str">
        <f t="shared" si="13"/>
        <v>N/D</v>
      </c>
      <c r="Q90" s="217" t="str">
        <f t="shared" si="13"/>
        <v>N/D</v>
      </c>
      <c r="R90" s="36" t="str">
        <f t="shared" si="13"/>
        <v>N/D</v>
      </c>
      <c r="S90" s="155">
        <f>SUM(N90:R90)</f>
        <v>0</v>
      </c>
      <c r="T90" s="162"/>
      <c r="U90" s="193"/>
      <c r="V90" s="193"/>
      <c r="W90" s="193"/>
    </row>
    <row r="91" spans="1:23" ht="63.75" customHeight="1" x14ac:dyDescent="0.35">
      <c r="A91" s="80" t="s">
        <v>31</v>
      </c>
      <c r="B91" s="79" t="s">
        <v>86</v>
      </c>
      <c r="C91" s="235" t="s">
        <v>6326</v>
      </c>
      <c r="D91" s="231" t="str">
        <f>VLOOKUP(C91,'Todos os entes (exceto estatal)'!C:W,2,0)</f>
        <v xml:space="preserve">Contém mapa do site institucional? </v>
      </c>
      <c r="E91" s="175">
        <f>VLOOKUP(C91,'Todos os entes (exceto estatal)'!C:W,3,0)</f>
        <v>1</v>
      </c>
      <c r="F91" s="231" t="str">
        <f>VLOOKUP(C91,'Todos os entes (exceto estatal)'!C:W,4,0)</f>
        <v>Recomendada</v>
      </c>
      <c r="G91" s="235" t="s">
        <v>6136</v>
      </c>
      <c r="H91" s="236">
        <f>IF(F91="Essencial",E91*2,IF(F91="Obrigatória",E91*1.5,IF(F91="Recomendada",E91*1,0)))</f>
        <v>1</v>
      </c>
      <c r="I91" s="126"/>
      <c r="J91" s="126" t="s">
        <v>38</v>
      </c>
      <c r="K91" s="126" t="s">
        <v>38</v>
      </c>
      <c r="L91" s="126" t="s">
        <v>38</v>
      </c>
      <c r="M91" s="126" t="s">
        <v>38</v>
      </c>
      <c r="N91" s="79">
        <f>IF(I91="Sim",H91,0)</f>
        <v>0</v>
      </c>
      <c r="O91" s="79" t="str">
        <f t="shared" si="13"/>
        <v>N/D</v>
      </c>
      <c r="P91" s="79" t="str">
        <f t="shared" si="13"/>
        <v>N/D</v>
      </c>
      <c r="Q91" s="218" t="str">
        <f t="shared" si="13"/>
        <v>N/D</v>
      </c>
      <c r="R91" s="79" t="str">
        <f t="shared" si="13"/>
        <v>N/D</v>
      </c>
      <c r="S91" s="156">
        <f>SUM(N91:R91)</f>
        <v>0</v>
      </c>
      <c r="T91" s="162"/>
      <c r="U91" s="193"/>
      <c r="V91" s="193"/>
      <c r="W91" s="193"/>
    </row>
    <row r="92" spans="1:23" s="25" customFormat="1" x14ac:dyDescent="0.35">
      <c r="A92" s="82" t="s">
        <v>31</v>
      </c>
      <c r="B92" s="81"/>
      <c r="C92" s="237"/>
      <c r="D92" s="237" t="s">
        <v>41</v>
      </c>
      <c r="E92" s="178"/>
      <c r="F92" s="237"/>
      <c r="G92" s="237"/>
      <c r="H92" s="237"/>
      <c r="I92" s="81"/>
      <c r="J92" s="81"/>
      <c r="K92" s="81"/>
      <c r="L92" s="81"/>
      <c r="M92" s="81"/>
      <c r="N92" s="81"/>
      <c r="O92" s="81" t="b">
        <f t="shared" si="13"/>
        <v>0</v>
      </c>
      <c r="P92" s="81" t="b">
        <f t="shared" si="13"/>
        <v>0</v>
      </c>
      <c r="Q92" s="219" t="b">
        <f t="shared" si="13"/>
        <v>0</v>
      </c>
      <c r="R92" s="81" t="b">
        <f t="shared" si="13"/>
        <v>0</v>
      </c>
      <c r="S92" s="81"/>
      <c r="T92" s="146">
        <f>SUM(S87:S91)/SUM(H87:H91)</f>
        <v>0</v>
      </c>
      <c r="U92" s="81"/>
      <c r="V92" s="81"/>
      <c r="W92" s="81"/>
    </row>
    <row r="93" spans="1:23" s="25" customFormat="1" x14ac:dyDescent="0.35">
      <c r="A93" s="89" t="s">
        <v>31</v>
      </c>
      <c r="B93" s="90"/>
      <c r="C93" s="238" t="s">
        <v>91</v>
      </c>
      <c r="D93" s="238" t="s">
        <v>92</v>
      </c>
      <c r="E93" s="179"/>
      <c r="F93" s="238"/>
      <c r="G93" s="238"/>
      <c r="H93" s="238"/>
      <c r="I93" s="90"/>
      <c r="J93" s="90"/>
      <c r="K93" s="90"/>
      <c r="L93" s="90"/>
      <c r="M93" s="90"/>
      <c r="N93" s="90"/>
      <c r="O93" s="90" t="b">
        <f t="shared" si="13"/>
        <v>0</v>
      </c>
      <c r="P93" s="90" t="b">
        <f t="shared" si="13"/>
        <v>0</v>
      </c>
      <c r="Q93" s="220" t="b">
        <f t="shared" si="13"/>
        <v>0</v>
      </c>
      <c r="R93" s="90" t="b">
        <f t="shared" si="13"/>
        <v>0</v>
      </c>
      <c r="S93" s="90"/>
      <c r="T93" s="147"/>
      <c r="U93" s="90"/>
      <c r="V93" s="90"/>
      <c r="W93" s="90"/>
    </row>
    <row r="94" spans="1:23" ht="65" x14ac:dyDescent="0.35">
      <c r="A94" s="87" t="s">
        <v>31</v>
      </c>
      <c r="B94" s="88" t="s">
        <v>92</v>
      </c>
      <c r="C94" s="231" t="s">
        <v>6327</v>
      </c>
      <c r="D94" s="231" t="str">
        <f>VLOOKUP(C94,'Todos os entes (exceto estatal)'!C:W,2,0)</f>
        <v>Há informações sobre o atendimento presencial pela Ouvidoria (Indicação de endereço físico e telefone, além do horário de funcionamento)?</v>
      </c>
      <c r="E94" s="175">
        <f>VLOOKUP(C94,'Todos os entes (exceto estatal)'!C:W,3,0)</f>
        <v>1</v>
      </c>
      <c r="F94" s="231" t="str">
        <f>VLOOKUP(C94,'Todos os entes (exceto estatal)'!C:W,4,0)</f>
        <v>Obrigatória</v>
      </c>
      <c r="G94" s="231" t="s">
        <v>6138</v>
      </c>
      <c r="H94" s="232">
        <f>IF(F94="Essencial",E94*2,IF(F94="Obrigatória",E94*1.5,IF(F94="Recomendada",E94*1,0)))</f>
        <v>1.5</v>
      </c>
      <c r="I94" s="122"/>
      <c r="J94" s="122" t="s">
        <v>38</v>
      </c>
      <c r="K94" s="122" t="s">
        <v>38</v>
      </c>
      <c r="L94" s="122" t="s">
        <v>38</v>
      </c>
      <c r="M94" s="122" t="s">
        <v>38</v>
      </c>
      <c r="N94" s="88">
        <f>IF(I94="Sim",H94,0)</f>
        <v>0</v>
      </c>
      <c r="O94" s="88" t="str">
        <f t="shared" si="13"/>
        <v>N/D</v>
      </c>
      <c r="P94" s="88" t="str">
        <f t="shared" si="13"/>
        <v>N/D</v>
      </c>
      <c r="Q94" s="216" t="str">
        <f t="shared" si="13"/>
        <v>N/D</v>
      </c>
      <c r="R94" s="88" t="str">
        <f t="shared" si="13"/>
        <v>N/D</v>
      </c>
      <c r="S94" s="154">
        <f>SUM(N94:R94)</f>
        <v>0</v>
      </c>
      <c r="T94" s="162"/>
      <c r="U94" s="193"/>
      <c r="V94" s="193"/>
      <c r="W94" s="193"/>
    </row>
    <row r="95" spans="1:23" ht="14.4" customHeight="1" x14ac:dyDescent="0.35">
      <c r="A95" s="34" t="s">
        <v>31</v>
      </c>
      <c r="B95" s="36" t="s">
        <v>92</v>
      </c>
      <c r="C95" s="233" t="s">
        <v>6328</v>
      </c>
      <c r="D95" s="231" t="str">
        <f>VLOOKUP(C95,'Todos os entes (exceto estatal)'!C:W,2,0)</f>
        <v>Há canal eletrônico de acesso/interação com a ouvidoria?</v>
      </c>
      <c r="E95" s="175">
        <f>VLOOKUP(C95,'Todos os entes (exceto estatal)'!C:W,3,0)</f>
        <v>1</v>
      </c>
      <c r="F95" s="231" t="str">
        <f>VLOOKUP(C95,'Todos os entes (exceto estatal)'!C:W,4,0)</f>
        <v>Obrigatória</v>
      </c>
      <c r="G95" s="233" t="s">
        <v>6139</v>
      </c>
      <c r="H95" s="234">
        <f>IF(F95="Essencial",E95*2,IF(F95="Obrigatória",E95*1.5,IF(F95="Recomendada",E95*1,0)))</f>
        <v>1.5</v>
      </c>
      <c r="I95" s="124"/>
      <c r="J95" s="124" t="s">
        <v>38</v>
      </c>
      <c r="K95" s="124" t="s">
        <v>38</v>
      </c>
      <c r="L95" s="124" t="s">
        <v>38</v>
      </c>
      <c r="M95" s="124" t="s">
        <v>38</v>
      </c>
      <c r="N95" s="36">
        <f>IF(I95="Sim",H95,0)</f>
        <v>0</v>
      </c>
      <c r="O95" s="36" t="str">
        <f t="shared" si="13"/>
        <v>N/D</v>
      </c>
      <c r="P95" s="36" t="str">
        <f t="shared" si="13"/>
        <v>N/D</v>
      </c>
      <c r="Q95" s="217" t="str">
        <f t="shared" si="13"/>
        <v>N/D</v>
      </c>
      <c r="R95" s="36" t="str">
        <f t="shared" si="13"/>
        <v>N/D</v>
      </c>
      <c r="S95" s="155">
        <f>SUM(N95:R95)</f>
        <v>0</v>
      </c>
      <c r="T95" s="162"/>
      <c r="U95" s="193"/>
      <c r="V95" s="193"/>
      <c r="W95" s="193"/>
    </row>
    <row r="96" spans="1:23" x14ac:dyDescent="0.35">
      <c r="A96" s="80" t="s">
        <v>31</v>
      </c>
      <c r="B96" s="79" t="s">
        <v>92</v>
      </c>
      <c r="C96" s="235" t="s">
        <v>6329</v>
      </c>
      <c r="D96" s="231" t="str">
        <f>VLOOKUP(C96,'Todos os entes (exceto estatal)'!C:W,2,0)</f>
        <v>Divulga Carta de Serviços ao Usuário?</v>
      </c>
      <c r="E96" s="175">
        <f>VLOOKUP(C96,'Todos os entes (exceto estatal)'!C:W,3,0)</f>
        <v>1</v>
      </c>
      <c r="F96" s="231" t="str">
        <f>VLOOKUP(C96,'Todos os entes (exceto estatal)'!C:W,4,0)</f>
        <v>Obrigatória</v>
      </c>
      <c r="G96" s="235" t="s">
        <v>6140</v>
      </c>
      <c r="H96" s="236">
        <f>IF(F96="Essencial",E96*2,IF(F96="Obrigatória",E96*1.5,IF(F96="Recomendada",E96*1,0)))</f>
        <v>1.5</v>
      </c>
      <c r="I96" s="126"/>
      <c r="J96" s="126" t="s">
        <v>38</v>
      </c>
      <c r="K96" s="126" t="s">
        <v>38</v>
      </c>
      <c r="L96" s="126" t="s">
        <v>38</v>
      </c>
      <c r="M96" s="126" t="s">
        <v>38</v>
      </c>
      <c r="N96" s="79">
        <f>IF(I96="Sim",H96,0)</f>
        <v>0</v>
      </c>
      <c r="O96" s="79" t="str">
        <f t="shared" si="13"/>
        <v>N/D</v>
      </c>
      <c r="P96" s="79" t="str">
        <f t="shared" si="13"/>
        <v>N/D</v>
      </c>
      <c r="Q96" s="218" t="str">
        <f t="shared" si="13"/>
        <v>N/D</v>
      </c>
      <c r="R96" s="79" t="str">
        <f t="shared" si="13"/>
        <v>N/D</v>
      </c>
      <c r="S96" s="156">
        <f>SUM(N96:R96)</f>
        <v>0</v>
      </c>
      <c r="T96" s="162"/>
      <c r="U96" s="193"/>
      <c r="V96" s="193"/>
      <c r="W96" s="193"/>
    </row>
    <row r="97" spans="1:23" s="25" customFormat="1" x14ac:dyDescent="0.35">
      <c r="A97" s="82" t="s">
        <v>31</v>
      </c>
      <c r="B97" s="81"/>
      <c r="C97" s="237"/>
      <c r="D97" s="237" t="s">
        <v>41</v>
      </c>
      <c r="E97" s="178"/>
      <c r="F97" s="237"/>
      <c r="G97" s="237"/>
      <c r="H97" s="237"/>
      <c r="I97" s="81"/>
      <c r="J97" s="81"/>
      <c r="K97" s="81"/>
      <c r="L97" s="81"/>
      <c r="M97" s="81"/>
      <c r="N97" s="81"/>
      <c r="O97" s="81" t="b">
        <f t="shared" si="13"/>
        <v>0</v>
      </c>
      <c r="P97" s="81" t="b">
        <f t="shared" si="13"/>
        <v>0</v>
      </c>
      <c r="Q97" s="219" t="b">
        <f t="shared" si="13"/>
        <v>0</v>
      </c>
      <c r="R97" s="81" t="b">
        <f t="shared" si="13"/>
        <v>0</v>
      </c>
      <c r="S97" s="81"/>
      <c r="T97" s="146">
        <f>SUM(S94:S96)/SUM(H94:H96)</f>
        <v>0</v>
      </c>
      <c r="U97" s="81"/>
      <c r="V97" s="81"/>
      <c r="W97" s="81"/>
    </row>
    <row r="98" spans="1:23" s="25" customFormat="1" x14ac:dyDescent="0.35">
      <c r="A98" s="89" t="s">
        <v>31</v>
      </c>
      <c r="B98" s="90"/>
      <c r="C98" s="238" t="s">
        <v>93</v>
      </c>
      <c r="D98" s="238" t="s">
        <v>94</v>
      </c>
      <c r="E98" s="179"/>
      <c r="F98" s="238"/>
      <c r="G98" s="238"/>
      <c r="H98" s="238"/>
      <c r="I98" s="90"/>
      <c r="J98" s="90"/>
      <c r="K98" s="90"/>
      <c r="L98" s="90"/>
      <c r="M98" s="90"/>
      <c r="N98" s="90"/>
      <c r="O98" s="90" t="b">
        <f t="shared" si="13"/>
        <v>0</v>
      </c>
      <c r="P98" s="90" t="b">
        <f t="shared" si="13"/>
        <v>0</v>
      </c>
      <c r="Q98" s="220" t="b">
        <f t="shared" si="13"/>
        <v>0</v>
      </c>
      <c r="R98" s="90" t="b">
        <f t="shared" si="13"/>
        <v>0</v>
      </c>
      <c r="S98" s="90"/>
      <c r="T98" s="147"/>
      <c r="U98" s="90"/>
      <c r="V98" s="90"/>
      <c r="W98" s="90"/>
    </row>
    <row r="99" spans="1:23" ht="15" customHeight="1" x14ac:dyDescent="0.35">
      <c r="A99" s="87" t="s">
        <v>31</v>
      </c>
      <c r="B99" s="88" t="s">
        <v>94</v>
      </c>
      <c r="C99" s="231" t="s">
        <v>6330</v>
      </c>
      <c r="D99" s="231" t="str">
        <f>VLOOKUP(C99,'Todos os entes (exceto estatal)'!C:W,2,0)</f>
        <v>Identifica o encarregado/responsável pelo tratamento de dados pessoais e disponibiliza Canal de Comunicação com esse servidor (telefone e/ou e-mail)?</v>
      </c>
      <c r="E99" s="175">
        <f>VLOOKUP(C99,'Todos os entes (exceto estatal)'!C:W,3,0)</f>
        <v>1</v>
      </c>
      <c r="F99" s="231" t="str">
        <f>VLOOKUP(C99,'Todos os entes (exceto estatal)'!C:W,4,0)</f>
        <v>Obrigatória</v>
      </c>
      <c r="G99" s="231" t="s">
        <v>6143</v>
      </c>
      <c r="H99" s="232">
        <f t="shared" ref="H99:H104" si="14">IF(F99="Essencial",E99*2,IF(F99="Obrigatória",E99*1.5,IF(F99="Recomendada",E99*1,0)))</f>
        <v>1.5</v>
      </c>
      <c r="I99" s="122"/>
      <c r="J99" s="122" t="s">
        <v>38</v>
      </c>
      <c r="K99" s="122" t="s">
        <v>38</v>
      </c>
      <c r="L99" s="122" t="s">
        <v>38</v>
      </c>
      <c r="M99" s="122" t="s">
        <v>38</v>
      </c>
      <c r="N99" s="88">
        <f t="shared" ref="N99:N104" si="15">IF(I99="Sim",H99,0)</f>
        <v>0</v>
      </c>
      <c r="O99" s="88" t="str">
        <f t="shared" si="13"/>
        <v>N/D</v>
      </c>
      <c r="P99" s="88" t="str">
        <f t="shared" si="13"/>
        <v>N/D</v>
      </c>
      <c r="Q99" s="216" t="str">
        <f t="shared" si="13"/>
        <v>N/D</v>
      </c>
      <c r="R99" s="88" t="str">
        <f t="shared" si="13"/>
        <v>N/D</v>
      </c>
      <c r="S99" s="154">
        <f t="shared" ref="S99:S104" si="16">SUM(N99:R99)</f>
        <v>0</v>
      </c>
      <c r="T99" s="162"/>
      <c r="U99" s="193"/>
      <c r="V99" s="193"/>
      <c r="W99" s="193"/>
    </row>
    <row r="100" spans="1:23" ht="26.15" customHeight="1" x14ac:dyDescent="0.35">
      <c r="A100" s="34" t="s">
        <v>31</v>
      </c>
      <c r="B100" s="36" t="s">
        <v>94</v>
      </c>
      <c r="C100" s="233" t="s">
        <v>6331</v>
      </c>
      <c r="D100" s="231" t="str">
        <f>VLOOKUP(C100,'Todos os entes (exceto estatal)'!C:W,2,0)</f>
        <v>Publica a sua Política de Privacidade e Proteção de Dados?</v>
      </c>
      <c r="E100" s="175">
        <f>VLOOKUP(C100,'Todos os entes (exceto estatal)'!C:W,3,0)</f>
        <v>1</v>
      </c>
      <c r="F100" s="231" t="str">
        <f>VLOOKUP(C100,'Todos os entes (exceto estatal)'!C:W,4,0)</f>
        <v>Recomendada</v>
      </c>
      <c r="G100" s="233" t="s">
        <v>6144</v>
      </c>
      <c r="H100" s="234">
        <f t="shared" si="14"/>
        <v>1</v>
      </c>
      <c r="I100" s="124"/>
      <c r="J100" s="124" t="s">
        <v>38</v>
      </c>
      <c r="K100" s="124" t="s">
        <v>38</v>
      </c>
      <c r="L100" s="124" t="s">
        <v>38</v>
      </c>
      <c r="M100" s="124" t="s">
        <v>38</v>
      </c>
      <c r="N100" s="36">
        <f t="shared" si="15"/>
        <v>0</v>
      </c>
      <c r="O100" s="36" t="str">
        <f t="shared" si="13"/>
        <v>N/D</v>
      </c>
      <c r="P100" s="36" t="str">
        <f t="shared" si="13"/>
        <v>N/D</v>
      </c>
      <c r="Q100" s="217" t="str">
        <f t="shared" si="13"/>
        <v>N/D</v>
      </c>
      <c r="R100" s="36" t="str">
        <f t="shared" si="13"/>
        <v>N/D</v>
      </c>
      <c r="S100" s="155">
        <f t="shared" si="16"/>
        <v>0</v>
      </c>
      <c r="T100" s="162"/>
      <c r="U100" s="193"/>
      <c r="V100" s="193"/>
      <c r="W100" s="193"/>
    </row>
    <row r="101" spans="1:23" ht="39" x14ac:dyDescent="0.35">
      <c r="A101" s="34" t="s">
        <v>31</v>
      </c>
      <c r="B101" s="36" t="s">
        <v>94</v>
      </c>
      <c r="C101" s="233" t="s">
        <v>6332</v>
      </c>
      <c r="D101" s="231" t="str">
        <f>VLOOKUP(C101,'Todos os entes (exceto estatal)'!C:W,2,0)</f>
        <v>Possibilita a demanda e o acesso a serviços públicos por meio digital, sem necessidade de solicitação presencial?</v>
      </c>
      <c r="E101" s="175">
        <f>VLOOKUP(C101,'Todos os entes (exceto estatal)'!C:W,3,0)</f>
        <v>1</v>
      </c>
      <c r="F101" s="231" t="str">
        <f>VLOOKUP(C101,'Todos os entes (exceto estatal)'!C:W,4,0)</f>
        <v>Obrigatória</v>
      </c>
      <c r="G101" s="233" t="s">
        <v>6145</v>
      </c>
      <c r="H101" s="234">
        <f t="shared" si="14"/>
        <v>1.5</v>
      </c>
      <c r="I101" s="124"/>
      <c r="J101" s="124" t="s">
        <v>38</v>
      </c>
      <c r="K101" s="124" t="s">
        <v>38</v>
      </c>
      <c r="L101" s="124" t="s">
        <v>38</v>
      </c>
      <c r="M101" s="124" t="s">
        <v>38</v>
      </c>
      <c r="N101" s="36">
        <f t="shared" si="15"/>
        <v>0</v>
      </c>
      <c r="O101" s="36" t="str">
        <f t="shared" si="13"/>
        <v>N/D</v>
      </c>
      <c r="P101" s="36" t="str">
        <f t="shared" si="13"/>
        <v>N/D</v>
      </c>
      <c r="Q101" s="217" t="str">
        <f t="shared" si="13"/>
        <v>N/D</v>
      </c>
      <c r="R101" s="36" t="str">
        <f t="shared" si="13"/>
        <v>N/D</v>
      </c>
      <c r="S101" s="155">
        <f t="shared" si="16"/>
        <v>0</v>
      </c>
      <c r="T101" s="162"/>
      <c r="U101" s="193"/>
      <c r="V101" s="193"/>
      <c r="W101" s="193"/>
    </row>
    <row r="102" spans="1:23" ht="65" x14ac:dyDescent="0.35">
      <c r="A102" s="34" t="s">
        <v>31</v>
      </c>
      <c r="B102" s="36" t="s">
        <v>94</v>
      </c>
      <c r="C102" s="233" t="s">
        <v>6333</v>
      </c>
      <c r="D102" s="231" t="str">
        <f>VLOOKUP(C102,'Todos os entes (exceto estatal)'!C:W,2,0)</f>
        <v>Possibilita o acesso automatizado por sistemas externos em dados abertos  (estruturados e legíveis por máquina), e a página contém as regras de utilização?</v>
      </c>
      <c r="E102" s="175">
        <f>VLOOKUP(C102,'Todos os entes (exceto estatal)'!C:W,3,0)</f>
        <v>1</v>
      </c>
      <c r="F102" s="231" t="str">
        <f>VLOOKUP(C102,'Todos os entes (exceto estatal)'!C:W,4,0)</f>
        <v>Obrigatória</v>
      </c>
      <c r="G102" s="233" t="s">
        <v>6146</v>
      </c>
      <c r="H102" s="234">
        <f t="shared" si="14"/>
        <v>1.5</v>
      </c>
      <c r="I102" s="124"/>
      <c r="J102" s="124" t="s">
        <v>38</v>
      </c>
      <c r="K102" s="124" t="s">
        <v>38</v>
      </c>
      <c r="L102" s="124" t="s">
        <v>38</v>
      </c>
      <c r="M102" s="124" t="s">
        <v>38</v>
      </c>
      <c r="N102" s="36">
        <f t="shared" si="15"/>
        <v>0</v>
      </c>
      <c r="O102" s="36" t="str">
        <f t="shared" si="13"/>
        <v>N/D</v>
      </c>
      <c r="P102" s="36" t="str">
        <f t="shared" si="13"/>
        <v>N/D</v>
      </c>
      <c r="Q102" s="217" t="str">
        <f t="shared" si="13"/>
        <v>N/D</v>
      </c>
      <c r="R102" s="36" t="str">
        <f t="shared" si="13"/>
        <v>N/D</v>
      </c>
      <c r="S102" s="155">
        <f t="shared" si="16"/>
        <v>0</v>
      </c>
      <c r="T102" s="162"/>
      <c r="U102" s="193"/>
      <c r="V102" s="193"/>
      <c r="W102" s="193"/>
    </row>
    <row r="103" spans="1:23" ht="26" x14ac:dyDescent="0.35">
      <c r="A103" s="34" t="s">
        <v>31</v>
      </c>
      <c r="B103" s="36" t="s">
        <v>94</v>
      </c>
      <c r="C103" s="233" t="s">
        <v>6334</v>
      </c>
      <c r="D103" s="231" t="str">
        <f>VLOOKUP(C103,'Todos os entes (exceto estatal)'!C:W,2,0)</f>
        <v>Regulamenta a Lei Federal nº 14.129/2021 (Governo Digital) e divulga a normativa em seu portal?</v>
      </c>
      <c r="E103" s="175">
        <f>VLOOKUP(C103,'Todos os entes (exceto estatal)'!C:W,3,0)</f>
        <v>1</v>
      </c>
      <c r="F103" s="231" t="str">
        <f>VLOOKUP(C103,'Todos os entes (exceto estatal)'!C:W,4,0)</f>
        <v>Recomendada</v>
      </c>
      <c r="G103" s="233" t="s">
        <v>6147</v>
      </c>
      <c r="H103" s="234">
        <f t="shared" si="14"/>
        <v>1</v>
      </c>
      <c r="I103" s="124"/>
      <c r="J103" s="124" t="s">
        <v>38</v>
      </c>
      <c r="K103" s="124" t="s">
        <v>38</v>
      </c>
      <c r="L103" s="124" t="s">
        <v>38</v>
      </c>
      <c r="M103" s="124" t="s">
        <v>38</v>
      </c>
      <c r="N103" s="36">
        <f t="shared" si="15"/>
        <v>0</v>
      </c>
      <c r="O103" s="36" t="str">
        <f t="shared" si="13"/>
        <v>N/D</v>
      </c>
      <c r="P103" s="36" t="str">
        <f t="shared" si="13"/>
        <v>N/D</v>
      </c>
      <c r="Q103" s="217" t="str">
        <f t="shared" si="13"/>
        <v>N/D</v>
      </c>
      <c r="R103" s="36" t="str">
        <f t="shared" si="13"/>
        <v>N/D</v>
      </c>
      <c r="S103" s="155">
        <f t="shared" si="16"/>
        <v>0</v>
      </c>
      <c r="T103" s="162"/>
      <c r="U103" s="193"/>
      <c r="V103" s="193"/>
      <c r="W103" s="193"/>
    </row>
    <row r="104" spans="1:23" ht="39" x14ac:dyDescent="0.35">
      <c r="A104" s="80" t="s">
        <v>31</v>
      </c>
      <c r="B104" s="79" t="s">
        <v>94</v>
      </c>
      <c r="C104" s="235" t="s">
        <v>6335</v>
      </c>
      <c r="D104" s="231" t="str">
        <f>VLOOKUP(C104,'Todos os entes (exceto estatal)'!C:W,2,0)</f>
        <v>Realiza e divulga resultados de pesquisas de satisfação?</v>
      </c>
      <c r="E104" s="175">
        <f>VLOOKUP(C104,'Todos os entes (exceto estatal)'!C:W,3,0)</f>
        <v>1</v>
      </c>
      <c r="F104" s="231" t="str">
        <f>VLOOKUP(C104,'Todos os entes (exceto estatal)'!C:W,4,0)</f>
        <v>Obrigatória</v>
      </c>
      <c r="G104" s="235" t="s">
        <v>6148</v>
      </c>
      <c r="H104" s="236">
        <f t="shared" si="14"/>
        <v>1.5</v>
      </c>
      <c r="I104" s="126"/>
      <c r="J104" s="126" t="s">
        <v>38</v>
      </c>
      <c r="K104" s="126" t="s">
        <v>38</v>
      </c>
      <c r="L104" s="126" t="s">
        <v>38</v>
      </c>
      <c r="M104" s="126" t="s">
        <v>38</v>
      </c>
      <c r="N104" s="79">
        <f t="shared" si="15"/>
        <v>0</v>
      </c>
      <c r="O104" s="79" t="str">
        <f t="shared" si="13"/>
        <v>N/D</v>
      </c>
      <c r="P104" s="79" t="str">
        <f t="shared" si="13"/>
        <v>N/D</v>
      </c>
      <c r="Q104" s="218" t="str">
        <f t="shared" si="13"/>
        <v>N/D</v>
      </c>
      <c r="R104" s="79" t="str">
        <f t="shared" si="13"/>
        <v>N/D</v>
      </c>
      <c r="S104" s="156">
        <f t="shared" si="16"/>
        <v>0</v>
      </c>
      <c r="T104" s="162"/>
      <c r="U104" s="193"/>
      <c r="V104" s="193"/>
      <c r="W104" s="193"/>
    </row>
    <row r="105" spans="1:23" s="25" customFormat="1" x14ac:dyDescent="0.35">
      <c r="A105" s="82" t="s">
        <v>31</v>
      </c>
      <c r="B105" s="81"/>
      <c r="C105" s="237"/>
      <c r="D105" s="237" t="s">
        <v>41</v>
      </c>
      <c r="E105" s="178"/>
      <c r="F105" s="237"/>
      <c r="G105" s="237"/>
      <c r="H105" s="237"/>
      <c r="I105" s="81"/>
      <c r="J105" s="81"/>
      <c r="K105" s="81"/>
      <c r="L105" s="81"/>
      <c r="M105" s="81"/>
      <c r="N105" s="81"/>
      <c r="O105" s="81" t="b">
        <f t="shared" si="13"/>
        <v>0</v>
      </c>
      <c r="P105" s="81" t="b">
        <f t="shared" si="13"/>
        <v>0</v>
      </c>
      <c r="Q105" s="81" t="b">
        <f t="shared" si="13"/>
        <v>0</v>
      </c>
      <c r="R105" s="81" t="b">
        <f t="shared" si="13"/>
        <v>0</v>
      </c>
      <c r="S105" s="81"/>
      <c r="T105" s="146">
        <f>SUM(S99:S104)/SUM(H99:H104)</f>
        <v>0</v>
      </c>
      <c r="U105" s="81"/>
      <c r="V105" s="81"/>
      <c r="W105" s="81"/>
    </row>
    <row r="106" spans="1:23" s="25" customFormat="1" x14ac:dyDescent="0.35">
      <c r="A106" s="84" t="s">
        <v>31</v>
      </c>
      <c r="B106" s="83"/>
      <c r="C106" s="247"/>
      <c r="D106" s="247" t="s">
        <v>98</v>
      </c>
      <c r="E106" s="184"/>
      <c r="F106" s="247"/>
      <c r="G106" s="247"/>
      <c r="H106" s="247"/>
      <c r="I106" s="83"/>
      <c r="J106" s="83"/>
      <c r="K106" s="83"/>
      <c r="L106" s="83"/>
      <c r="M106" s="83"/>
      <c r="N106" s="83"/>
      <c r="O106" s="83" t="b">
        <f t="shared" si="13"/>
        <v>0</v>
      </c>
      <c r="P106" s="83" t="b">
        <f t="shared" si="13"/>
        <v>0</v>
      </c>
      <c r="Q106" s="83" t="b">
        <f t="shared" si="13"/>
        <v>0</v>
      </c>
      <c r="R106" s="83" t="b">
        <f t="shared" si="13"/>
        <v>0</v>
      </c>
      <c r="S106" s="83"/>
      <c r="T106" s="148">
        <f>SUM(S14:S104)/SUM(H14:H104)</f>
        <v>0</v>
      </c>
      <c r="U106" s="83"/>
      <c r="V106" s="83"/>
      <c r="W106" s="83"/>
    </row>
    <row r="107" spans="1:23" s="25" customFormat="1" ht="20.5" customHeight="1" x14ac:dyDescent="0.35">
      <c r="A107" s="96" t="s">
        <v>6209</v>
      </c>
      <c r="B107" s="97"/>
      <c r="C107" s="248"/>
      <c r="D107" s="248" t="s">
        <v>6209</v>
      </c>
      <c r="E107" s="185"/>
      <c r="F107" s="248"/>
      <c r="G107" s="248"/>
      <c r="H107" s="248"/>
      <c r="I107" s="97"/>
      <c r="J107" s="97"/>
      <c r="K107" s="97"/>
      <c r="L107" s="97"/>
      <c r="M107" s="97"/>
      <c r="N107" s="97"/>
      <c r="O107" s="97" t="b">
        <f t="shared" si="13"/>
        <v>0</v>
      </c>
      <c r="P107" s="97" t="b">
        <f t="shared" si="13"/>
        <v>0</v>
      </c>
      <c r="Q107" s="224" t="b">
        <f t="shared" si="13"/>
        <v>0</v>
      </c>
      <c r="R107" s="97" t="b">
        <f t="shared" si="13"/>
        <v>0</v>
      </c>
      <c r="S107" s="97"/>
      <c r="T107" s="192"/>
      <c r="U107" s="196"/>
      <c r="V107" s="196"/>
      <c r="W107" s="196"/>
    </row>
    <row r="108" spans="1:23" s="25" customFormat="1" ht="25" customHeight="1" x14ac:dyDescent="0.35">
      <c r="A108" s="89" t="s">
        <v>6209</v>
      </c>
      <c r="B108" s="90" t="s">
        <v>6209</v>
      </c>
      <c r="C108" s="238">
        <v>25</v>
      </c>
      <c r="D108" s="238" t="s">
        <v>141</v>
      </c>
      <c r="E108" s="179"/>
      <c r="F108" s="238"/>
      <c r="G108" s="238"/>
      <c r="H108" s="238"/>
      <c r="I108" s="90"/>
      <c r="J108" s="90"/>
      <c r="K108" s="90"/>
      <c r="L108" s="90"/>
      <c r="M108" s="90"/>
      <c r="N108" s="90"/>
      <c r="O108" s="90"/>
      <c r="P108" s="90"/>
      <c r="Q108" s="220"/>
      <c r="R108" s="90"/>
      <c r="S108" s="90"/>
      <c r="T108" s="147"/>
      <c r="U108" s="90"/>
      <c r="V108" s="90"/>
      <c r="W108" s="90"/>
    </row>
    <row r="109" spans="1:23" ht="40" customHeight="1" x14ac:dyDescent="0.35">
      <c r="A109" s="87" t="s">
        <v>6209</v>
      </c>
      <c r="B109" s="88" t="s">
        <v>6209</v>
      </c>
      <c r="C109" s="231" t="s">
        <v>6211</v>
      </c>
      <c r="D109" s="231" t="s">
        <v>6218</v>
      </c>
      <c r="E109" s="175">
        <v>3</v>
      </c>
      <c r="F109" s="231" t="s">
        <v>50</v>
      </c>
      <c r="G109" s="231" t="s">
        <v>6225</v>
      </c>
      <c r="H109" s="232">
        <f t="shared" ref="H109:H115" si="17">IF(F109="Essencial",E109*2,IF(F109="Obrigatória",E109*1.5,IF(F109="Recomendada",E109*1,0)))</f>
        <v>3</v>
      </c>
      <c r="I109" s="122"/>
      <c r="J109" s="122" t="s">
        <v>38</v>
      </c>
      <c r="K109" s="122" t="s">
        <v>38</v>
      </c>
      <c r="L109" s="122" t="s">
        <v>38</v>
      </c>
      <c r="M109" s="122" t="s">
        <v>38</v>
      </c>
      <c r="N109" s="88">
        <f>IF(I109="Sim",H109,0)</f>
        <v>0</v>
      </c>
      <c r="O109" s="88" t="str">
        <f t="shared" ref="O109:R118" si="18">IF(J109="Não se aplica","N/D")</f>
        <v>N/D</v>
      </c>
      <c r="P109" s="88" t="str">
        <f t="shared" si="18"/>
        <v>N/D</v>
      </c>
      <c r="Q109" s="216" t="str">
        <f t="shared" si="18"/>
        <v>N/D</v>
      </c>
      <c r="R109" s="88" t="str">
        <f t="shared" si="18"/>
        <v>N/D</v>
      </c>
      <c r="S109" s="154">
        <f t="shared" ref="S109:S115" si="19">SUM(N109:R109)</f>
        <v>0</v>
      </c>
      <c r="T109" s="162"/>
      <c r="U109" s="193"/>
      <c r="V109" s="193"/>
      <c r="W109" s="193"/>
    </row>
    <row r="110" spans="1:23" ht="40" customHeight="1" x14ac:dyDescent="0.35">
      <c r="A110" s="34" t="s">
        <v>6209</v>
      </c>
      <c r="B110" s="36" t="s">
        <v>6209</v>
      </c>
      <c r="C110" s="233" t="s">
        <v>6212</v>
      </c>
      <c r="D110" s="233" t="s">
        <v>6219</v>
      </c>
      <c r="E110" s="176">
        <v>3</v>
      </c>
      <c r="F110" s="233" t="s">
        <v>50</v>
      </c>
      <c r="G110" s="233" t="s">
        <v>6226</v>
      </c>
      <c r="H110" s="234">
        <f t="shared" si="17"/>
        <v>3</v>
      </c>
      <c r="I110" s="124"/>
      <c r="J110" s="124" t="s">
        <v>38</v>
      </c>
      <c r="K110" s="124" t="s">
        <v>38</v>
      </c>
      <c r="L110" s="124" t="s">
        <v>38</v>
      </c>
      <c r="M110" s="124" t="s">
        <v>38</v>
      </c>
      <c r="N110" s="36">
        <f>IF(I110="Sim",H110*1,0)</f>
        <v>0</v>
      </c>
      <c r="O110" s="36" t="str">
        <f t="shared" si="18"/>
        <v>N/D</v>
      </c>
      <c r="P110" s="36" t="str">
        <f t="shared" si="18"/>
        <v>N/D</v>
      </c>
      <c r="Q110" s="217" t="str">
        <f t="shared" si="18"/>
        <v>N/D</v>
      </c>
      <c r="R110" s="36" t="str">
        <f t="shared" si="18"/>
        <v>N/D</v>
      </c>
      <c r="S110" s="155">
        <f t="shared" si="19"/>
        <v>0</v>
      </c>
      <c r="T110" s="162"/>
      <c r="U110" s="193"/>
      <c r="V110" s="193"/>
      <c r="W110" s="193"/>
    </row>
    <row r="111" spans="1:23" ht="40" customHeight="1" x14ac:dyDescent="0.35">
      <c r="A111" s="34" t="s">
        <v>6209</v>
      </c>
      <c r="B111" s="36" t="s">
        <v>6209</v>
      </c>
      <c r="C111" s="233" t="s">
        <v>6213</v>
      </c>
      <c r="D111" s="233" t="s">
        <v>6220</v>
      </c>
      <c r="E111" s="176">
        <v>3</v>
      </c>
      <c r="F111" s="233" t="s">
        <v>50</v>
      </c>
      <c r="G111" s="233" t="s">
        <v>6227</v>
      </c>
      <c r="H111" s="234">
        <f t="shared" si="17"/>
        <v>3</v>
      </c>
      <c r="I111" s="124"/>
      <c r="J111" s="124"/>
      <c r="K111" s="124"/>
      <c r="L111" s="124" t="s">
        <v>38</v>
      </c>
      <c r="M111" s="124" t="s">
        <v>38</v>
      </c>
      <c r="N111" s="36">
        <f>IF(I111="Sim",H111*0.375,0)</f>
        <v>0</v>
      </c>
      <c r="O111" s="36">
        <f>IF(I111="Sim",H111*0.375,0)</f>
        <v>0</v>
      </c>
      <c r="P111" s="36">
        <f>IF(I111="Sim",H111*0.25,0)</f>
        <v>0</v>
      </c>
      <c r="Q111" s="217" t="str">
        <f t="shared" si="18"/>
        <v>N/D</v>
      </c>
      <c r="R111" s="36" t="str">
        <f t="shared" si="18"/>
        <v>N/D</v>
      </c>
      <c r="S111" s="155">
        <f t="shared" si="19"/>
        <v>0</v>
      </c>
      <c r="T111" s="162"/>
      <c r="U111" s="193"/>
      <c r="V111" s="193"/>
      <c r="W111" s="193"/>
    </row>
    <row r="112" spans="1:23" ht="40" customHeight="1" x14ac:dyDescent="0.35">
      <c r="A112" s="34" t="s">
        <v>6209</v>
      </c>
      <c r="B112" s="36" t="s">
        <v>6209</v>
      </c>
      <c r="C112" s="233" t="s">
        <v>6214</v>
      </c>
      <c r="D112" s="233" t="s">
        <v>6221</v>
      </c>
      <c r="E112" s="176">
        <v>3</v>
      </c>
      <c r="F112" s="233" t="s">
        <v>50</v>
      </c>
      <c r="G112" s="233" t="s">
        <v>6228</v>
      </c>
      <c r="H112" s="234">
        <f t="shared" si="17"/>
        <v>3</v>
      </c>
      <c r="I112" s="124"/>
      <c r="J112" s="124" t="s">
        <v>38</v>
      </c>
      <c r="K112" s="124" t="s">
        <v>38</v>
      </c>
      <c r="L112" s="124" t="s">
        <v>38</v>
      </c>
      <c r="M112" s="124" t="s">
        <v>38</v>
      </c>
      <c r="N112" s="36">
        <f>IF(I112="Sim",H112,0)</f>
        <v>0</v>
      </c>
      <c r="O112" s="36" t="str">
        <f>IF(J112="Não se aplica","N/D")</f>
        <v>N/D</v>
      </c>
      <c r="P112" s="36" t="str">
        <f>IF(K112="Não se aplica","N/D")</f>
        <v>N/D</v>
      </c>
      <c r="Q112" s="217" t="str">
        <f t="shared" si="18"/>
        <v>N/D</v>
      </c>
      <c r="R112" s="36" t="str">
        <f t="shared" si="18"/>
        <v>N/D</v>
      </c>
      <c r="S112" s="155">
        <f t="shared" si="19"/>
        <v>0</v>
      </c>
      <c r="T112" s="162"/>
      <c r="U112" s="193"/>
      <c r="V112" s="193"/>
      <c r="W112" s="193"/>
    </row>
    <row r="113" spans="1:23" ht="40" customHeight="1" x14ac:dyDescent="0.35">
      <c r="A113" s="34" t="s">
        <v>6209</v>
      </c>
      <c r="B113" s="36" t="s">
        <v>6209</v>
      </c>
      <c r="C113" s="233" t="s">
        <v>6215</v>
      </c>
      <c r="D113" s="233" t="s">
        <v>6222</v>
      </c>
      <c r="E113" s="176">
        <v>3</v>
      </c>
      <c r="F113" s="233" t="s">
        <v>50</v>
      </c>
      <c r="G113" s="233" t="s">
        <v>6229</v>
      </c>
      <c r="H113" s="234">
        <f t="shared" si="17"/>
        <v>3</v>
      </c>
      <c r="I113" s="124"/>
      <c r="J113" s="124" t="s">
        <v>38</v>
      </c>
      <c r="K113" s="124" t="s">
        <v>38</v>
      </c>
      <c r="L113" s="124" t="s">
        <v>38</v>
      </c>
      <c r="M113" s="124" t="s">
        <v>38</v>
      </c>
      <c r="N113" s="36">
        <f>IF(I113="Sim",H113*1,0)</f>
        <v>0</v>
      </c>
      <c r="O113" s="36" t="str">
        <f>IF(J113="Não se aplica","N/D")</f>
        <v>N/D</v>
      </c>
      <c r="P113" s="36" t="str">
        <f>IF(K113="Não se aplica","N/D")</f>
        <v>N/D</v>
      </c>
      <c r="Q113" s="217" t="str">
        <f t="shared" si="18"/>
        <v>N/D</v>
      </c>
      <c r="R113" s="36" t="str">
        <f t="shared" si="18"/>
        <v>N/D</v>
      </c>
      <c r="S113" s="155">
        <f t="shared" si="19"/>
        <v>0</v>
      </c>
      <c r="T113" s="162"/>
      <c r="U113" s="193"/>
      <c r="V113" s="193"/>
      <c r="W113" s="193"/>
    </row>
    <row r="114" spans="1:23" ht="40" customHeight="1" x14ac:dyDescent="0.35">
      <c r="A114" s="34" t="s">
        <v>6209</v>
      </c>
      <c r="B114" s="36" t="s">
        <v>6209</v>
      </c>
      <c r="C114" s="233" t="s">
        <v>6216</v>
      </c>
      <c r="D114" s="233" t="s">
        <v>6223</v>
      </c>
      <c r="E114" s="176">
        <v>3</v>
      </c>
      <c r="F114" s="233" t="s">
        <v>50</v>
      </c>
      <c r="G114" s="233" t="s">
        <v>6230</v>
      </c>
      <c r="H114" s="234">
        <f t="shared" si="17"/>
        <v>3</v>
      </c>
      <c r="I114" s="124"/>
      <c r="J114" s="124"/>
      <c r="K114" s="124"/>
      <c r="L114" s="124" t="s">
        <v>38</v>
      </c>
      <c r="M114" s="124" t="s">
        <v>38</v>
      </c>
      <c r="N114" s="36">
        <f>IF(I114="Sim",H114*0.375,0)</f>
        <v>0</v>
      </c>
      <c r="O114" s="36">
        <f>IF(I114="Sim",H114*0.375,0)</f>
        <v>0</v>
      </c>
      <c r="P114" s="36">
        <f>IF(I114="Sim",H114*0.25,0)</f>
        <v>0</v>
      </c>
      <c r="Q114" s="217" t="str">
        <f t="shared" si="18"/>
        <v>N/D</v>
      </c>
      <c r="R114" s="36" t="str">
        <f t="shared" si="18"/>
        <v>N/D</v>
      </c>
      <c r="S114" s="155">
        <f t="shared" si="19"/>
        <v>0</v>
      </c>
      <c r="T114" s="162"/>
      <c r="U114" s="193"/>
      <c r="V114" s="193"/>
      <c r="W114" s="193"/>
    </row>
    <row r="115" spans="1:23" ht="40" customHeight="1" x14ac:dyDescent="0.35">
      <c r="A115" s="80" t="s">
        <v>6209</v>
      </c>
      <c r="B115" s="79" t="s">
        <v>6209</v>
      </c>
      <c r="C115" s="235" t="s">
        <v>6217</v>
      </c>
      <c r="D115" s="235" t="s">
        <v>6224</v>
      </c>
      <c r="E115" s="177">
        <v>3</v>
      </c>
      <c r="F115" s="235" t="s">
        <v>50</v>
      </c>
      <c r="G115" s="235" t="s">
        <v>6230</v>
      </c>
      <c r="H115" s="236">
        <f t="shared" si="17"/>
        <v>3</v>
      </c>
      <c r="I115" s="126"/>
      <c r="J115" s="126" t="s">
        <v>38</v>
      </c>
      <c r="K115" s="126" t="s">
        <v>38</v>
      </c>
      <c r="L115" s="126" t="s">
        <v>38</v>
      </c>
      <c r="M115" s="126" t="s">
        <v>38</v>
      </c>
      <c r="N115" s="79">
        <f>IF(I115="Sim",H115,0)</f>
        <v>0</v>
      </c>
      <c r="O115" s="79" t="str">
        <f>IF(J115="Não se aplica","N/D")</f>
        <v>N/D</v>
      </c>
      <c r="P115" s="79" t="str">
        <f>IF(K115="Não se aplica","N/D")</f>
        <v>N/D</v>
      </c>
      <c r="Q115" s="218" t="str">
        <f t="shared" si="18"/>
        <v>N/D</v>
      </c>
      <c r="R115" s="79" t="str">
        <f t="shared" si="18"/>
        <v>N/D</v>
      </c>
      <c r="S115" s="156">
        <f t="shared" si="19"/>
        <v>0</v>
      </c>
      <c r="T115" s="162"/>
      <c r="U115" s="193"/>
      <c r="V115" s="193"/>
      <c r="W115" s="193"/>
    </row>
    <row r="116" spans="1:23" s="25" customFormat="1" ht="16.5" customHeight="1" x14ac:dyDescent="0.35">
      <c r="A116" s="82" t="s">
        <v>6209</v>
      </c>
      <c r="B116" s="81"/>
      <c r="C116" s="237"/>
      <c r="D116" s="237" t="s">
        <v>41</v>
      </c>
      <c r="E116" s="178"/>
      <c r="F116" s="237"/>
      <c r="G116" s="237"/>
      <c r="H116" s="237"/>
      <c r="I116" s="81"/>
      <c r="J116" s="81"/>
      <c r="K116" s="81"/>
      <c r="L116" s="81"/>
      <c r="M116" s="81"/>
      <c r="N116" s="81"/>
      <c r="O116" s="81"/>
      <c r="P116" s="81"/>
      <c r="Q116" s="219" t="b">
        <f t="shared" si="18"/>
        <v>0</v>
      </c>
      <c r="R116" s="81" t="b">
        <f t="shared" si="18"/>
        <v>0</v>
      </c>
      <c r="S116" s="81"/>
      <c r="T116" s="146">
        <f>SUM(S113:S115)/SUM(H113:H115)</f>
        <v>0</v>
      </c>
      <c r="U116" s="81"/>
      <c r="V116" s="81"/>
      <c r="W116" s="81"/>
    </row>
    <row r="117" spans="1:23" s="25" customFormat="1" ht="21.5" customHeight="1" x14ac:dyDescent="0.35">
      <c r="A117" s="84" t="s">
        <v>6209</v>
      </c>
      <c r="B117" s="83"/>
      <c r="C117" s="247"/>
      <c r="D117" s="247" t="s">
        <v>98</v>
      </c>
      <c r="E117" s="184"/>
      <c r="F117" s="247"/>
      <c r="G117" s="247"/>
      <c r="H117" s="247"/>
      <c r="I117" s="83"/>
      <c r="J117" s="83"/>
      <c r="K117" s="83"/>
      <c r="L117" s="83"/>
      <c r="M117" s="83"/>
      <c r="N117" s="83"/>
      <c r="O117" s="83"/>
      <c r="P117" s="83"/>
      <c r="Q117" s="223" t="b">
        <f t="shared" si="18"/>
        <v>0</v>
      </c>
      <c r="R117" s="83" t="b">
        <f t="shared" si="18"/>
        <v>0</v>
      </c>
      <c r="S117" s="83"/>
      <c r="T117" s="148">
        <f>SUM(S113:S115)/SUM(H113:H115)</f>
        <v>0</v>
      </c>
      <c r="U117" s="83"/>
      <c r="V117" s="83"/>
      <c r="W117" s="83"/>
    </row>
    <row r="118" spans="1:23" s="25" customFormat="1" ht="39" x14ac:dyDescent="0.35">
      <c r="A118" s="86" t="s">
        <v>6209</v>
      </c>
      <c r="B118" s="85"/>
      <c r="C118" s="251"/>
      <c r="D118" s="251"/>
      <c r="E118" s="187"/>
      <c r="F118" s="251"/>
      <c r="G118" s="251"/>
      <c r="H118" s="251"/>
      <c r="I118" s="85"/>
      <c r="J118" s="85"/>
      <c r="K118" s="85"/>
      <c r="L118" s="85"/>
      <c r="M118" s="85"/>
      <c r="N118" s="85"/>
      <c r="O118" s="85"/>
      <c r="P118" s="85"/>
      <c r="Q118" s="225" t="b">
        <f t="shared" si="18"/>
        <v>0</v>
      </c>
      <c r="R118" s="85" t="b">
        <f t="shared" si="18"/>
        <v>0</v>
      </c>
      <c r="S118" s="85"/>
      <c r="T118" s="149"/>
      <c r="U118" s="85"/>
      <c r="V118" s="85"/>
      <c r="W118" s="85"/>
    </row>
    <row r="119" spans="1:23" s="25" customFormat="1" ht="32" customHeight="1" x14ac:dyDescent="0.35">
      <c r="A119" s="96" t="s">
        <v>6232</v>
      </c>
      <c r="B119" s="97"/>
      <c r="C119" s="248"/>
      <c r="D119" s="248" t="s">
        <v>6231</v>
      </c>
      <c r="E119" s="185"/>
      <c r="F119" s="248"/>
      <c r="G119" s="248"/>
      <c r="H119" s="248"/>
      <c r="I119" s="97"/>
      <c r="J119" s="97"/>
      <c r="K119" s="97"/>
      <c r="L119" s="97"/>
      <c r="M119" s="97"/>
      <c r="N119" s="97"/>
      <c r="O119" s="97"/>
      <c r="P119" s="97"/>
      <c r="Q119" s="224"/>
      <c r="R119" s="97"/>
      <c r="S119" s="97"/>
      <c r="T119" s="192"/>
      <c r="U119" s="196"/>
      <c r="V119" s="196"/>
      <c r="W119" s="196"/>
    </row>
    <row r="120" spans="1:23" s="25" customFormat="1" ht="18" customHeight="1" x14ac:dyDescent="0.35">
      <c r="A120" s="89" t="s">
        <v>6231</v>
      </c>
      <c r="B120" s="90" t="s">
        <v>6231</v>
      </c>
      <c r="C120" s="238">
        <v>26</v>
      </c>
      <c r="D120" s="238" t="s">
        <v>141</v>
      </c>
      <c r="E120" s="179"/>
      <c r="F120" s="238"/>
      <c r="G120" s="238"/>
      <c r="H120" s="238"/>
      <c r="I120" s="90"/>
      <c r="J120" s="90"/>
      <c r="K120" s="90"/>
      <c r="L120" s="90"/>
      <c r="M120" s="90"/>
      <c r="N120" s="90"/>
      <c r="O120" s="90"/>
      <c r="P120" s="90"/>
      <c r="Q120" s="220"/>
      <c r="R120" s="90"/>
      <c r="S120" s="90"/>
      <c r="T120" s="147"/>
      <c r="U120" s="90"/>
      <c r="V120" s="90"/>
      <c r="W120" s="90"/>
    </row>
    <row r="121" spans="1:23" ht="40" customHeight="1" x14ac:dyDescent="0.35">
      <c r="A121" s="87" t="s">
        <v>6231</v>
      </c>
      <c r="B121" s="88" t="s">
        <v>6231</v>
      </c>
      <c r="C121" s="231" t="s">
        <v>6233</v>
      </c>
      <c r="D121" s="231" t="s">
        <v>6440</v>
      </c>
      <c r="E121" s="175">
        <v>3</v>
      </c>
      <c r="F121" s="231" t="s">
        <v>50</v>
      </c>
      <c r="G121" s="231" t="s">
        <v>6291</v>
      </c>
      <c r="H121" s="232">
        <f t="shared" ref="H121:H149" si="20">IF(F121="Essencial",E121*2,IF(F121="Obrigatória",E121*1.5,IF(F121="Recomendada",E121*1,0)))</f>
        <v>3</v>
      </c>
      <c r="I121" s="122"/>
      <c r="J121" s="122"/>
      <c r="K121" s="122" t="s">
        <v>38</v>
      </c>
      <c r="L121" s="122" t="s">
        <v>38</v>
      </c>
      <c r="M121" s="122" t="s">
        <v>38</v>
      </c>
      <c r="N121" s="88">
        <f>IF(I121="Sim",H121*0.5,0)</f>
        <v>0</v>
      </c>
      <c r="O121" s="88">
        <f>IF(J121="Sim",H121*0.5,0)</f>
        <v>0</v>
      </c>
      <c r="P121" s="88" t="str">
        <f t="shared" ref="P121:R136" si="21">IF(K121="Não se aplica","N/D")</f>
        <v>N/D</v>
      </c>
      <c r="Q121" s="216" t="str">
        <f t="shared" si="21"/>
        <v>N/D</v>
      </c>
      <c r="R121" s="88" t="str">
        <f t="shared" si="21"/>
        <v>N/D</v>
      </c>
      <c r="S121" s="154">
        <f t="shared" ref="S121:S149" si="22">SUM(N121:R121)</f>
        <v>0</v>
      </c>
      <c r="T121" s="162"/>
      <c r="U121" s="193"/>
      <c r="V121" s="193"/>
      <c r="W121" s="193"/>
    </row>
    <row r="122" spans="1:23" ht="40" customHeight="1" x14ac:dyDescent="0.35">
      <c r="A122" s="34" t="s">
        <v>6231</v>
      </c>
      <c r="B122" s="36" t="s">
        <v>6231</v>
      </c>
      <c r="C122" s="233" t="s">
        <v>6234</v>
      </c>
      <c r="D122" s="233" t="s">
        <v>6263</v>
      </c>
      <c r="E122" s="176">
        <v>3</v>
      </c>
      <c r="F122" s="233" t="s">
        <v>50</v>
      </c>
      <c r="G122" s="233" t="s">
        <v>6292</v>
      </c>
      <c r="H122" s="234">
        <f t="shared" si="20"/>
        <v>3</v>
      </c>
      <c r="I122" s="124"/>
      <c r="J122" s="124" t="s">
        <v>38</v>
      </c>
      <c r="K122" s="124" t="s">
        <v>38</v>
      </c>
      <c r="L122" s="124" t="s">
        <v>38</v>
      </c>
      <c r="M122" s="124" t="s">
        <v>38</v>
      </c>
      <c r="N122" s="36">
        <f>IF(I122="Sim",H122*1,0)</f>
        <v>0</v>
      </c>
      <c r="O122" s="36" t="str">
        <f>IF(J122="Não se aplica","N/D")</f>
        <v>N/D</v>
      </c>
      <c r="P122" s="36" t="str">
        <f t="shared" si="21"/>
        <v>N/D</v>
      </c>
      <c r="Q122" s="217" t="str">
        <f t="shared" si="21"/>
        <v>N/D</v>
      </c>
      <c r="R122" s="36" t="str">
        <f t="shared" si="21"/>
        <v>N/D</v>
      </c>
      <c r="S122" s="155">
        <f t="shared" si="22"/>
        <v>0</v>
      </c>
      <c r="T122" s="162"/>
      <c r="U122" s="193"/>
      <c r="V122" s="193"/>
      <c r="W122" s="193"/>
    </row>
    <row r="123" spans="1:23" ht="40" customHeight="1" x14ac:dyDescent="0.35">
      <c r="A123" s="34" t="s">
        <v>6231</v>
      </c>
      <c r="B123" s="36" t="s">
        <v>6231</v>
      </c>
      <c r="C123" s="233" t="s">
        <v>6235</v>
      </c>
      <c r="D123" s="233" t="s">
        <v>6264</v>
      </c>
      <c r="E123" s="176">
        <v>3</v>
      </c>
      <c r="F123" s="233" t="s">
        <v>50</v>
      </c>
      <c r="G123" s="233" t="s">
        <v>6293</v>
      </c>
      <c r="H123" s="234">
        <f t="shared" si="20"/>
        <v>3</v>
      </c>
      <c r="I123" s="124"/>
      <c r="J123" s="124" t="s">
        <v>38</v>
      </c>
      <c r="K123" s="124" t="s">
        <v>38</v>
      </c>
      <c r="L123" s="124" t="s">
        <v>38</v>
      </c>
      <c r="M123" s="124" t="s">
        <v>38</v>
      </c>
      <c r="N123" s="36">
        <f>IF(I123="Sim",H123*1,0)</f>
        <v>0</v>
      </c>
      <c r="O123" s="36" t="str">
        <f>IF(J123="Não se aplica","N/D")</f>
        <v>N/D</v>
      </c>
      <c r="P123" s="36" t="str">
        <f t="shared" si="21"/>
        <v>N/D</v>
      </c>
      <c r="Q123" s="217" t="str">
        <f t="shared" si="21"/>
        <v>N/D</v>
      </c>
      <c r="R123" s="36" t="str">
        <f t="shared" si="21"/>
        <v>N/D</v>
      </c>
      <c r="S123" s="155">
        <f t="shared" si="22"/>
        <v>0</v>
      </c>
      <c r="T123" s="162"/>
      <c r="U123" s="193"/>
      <c r="V123" s="193"/>
      <c r="W123" s="193"/>
    </row>
    <row r="124" spans="1:23" ht="40" customHeight="1" x14ac:dyDescent="0.35">
      <c r="A124" s="34" t="s">
        <v>6231</v>
      </c>
      <c r="B124" s="36" t="s">
        <v>6231</v>
      </c>
      <c r="C124" s="233" t="s">
        <v>6236</v>
      </c>
      <c r="D124" s="233" t="s">
        <v>6265</v>
      </c>
      <c r="E124" s="176">
        <v>3</v>
      </c>
      <c r="F124" s="233" t="s">
        <v>50</v>
      </c>
      <c r="G124" s="233" t="s">
        <v>6294</v>
      </c>
      <c r="H124" s="234">
        <f t="shared" si="20"/>
        <v>3</v>
      </c>
      <c r="I124" s="124"/>
      <c r="J124" s="124" t="s">
        <v>38</v>
      </c>
      <c r="K124" s="124" t="s">
        <v>38</v>
      </c>
      <c r="L124" s="124" t="s">
        <v>38</v>
      </c>
      <c r="M124" s="124" t="s">
        <v>38</v>
      </c>
      <c r="N124" s="36">
        <f>IF(I124="Sim",H124*1,0)</f>
        <v>0</v>
      </c>
      <c r="O124" s="36" t="str">
        <f>IF(J124="Não se aplica","N/D")</f>
        <v>N/D</v>
      </c>
      <c r="P124" s="36" t="str">
        <f t="shared" si="21"/>
        <v>N/D</v>
      </c>
      <c r="Q124" s="217" t="str">
        <f t="shared" si="21"/>
        <v>N/D</v>
      </c>
      <c r="R124" s="36" t="str">
        <f t="shared" si="21"/>
        <v>N/D</v>
      </c>
      <c r="S124" s="155">
        <f t="shared" si="22"/>
        <v>0</v>
      </c>
      <c r="T124" s="162"/>
      <c r="U124" s="193"/>
      <c r="V124" s="193"/>
      <c r="W124" s="193"/>
    </row>
    <row r="125" spans="1:23" ht="40" customHeight="1" x14ac:dyDescent="0.35">
      <c r="A125" s="34" t="s">
        <v>6231</v>
      </c>
      <c r="B125" s="36" t="s">
        <v>6231</v>
      </c>
      <c r="C125" s="233" t="s">
        <v>6237</v>
      </c>
      <c r="D125" s="233" t="s">
        <v>6266</v>
      </c>
      <c r="E125" s="176">
        <v>3</v>
      </c>
      <c r="F125" s="233" t="s">
        <v>40</v>
      </c>
      <c r="G125" s="233" t="s">
        <v>6295</v>
      </c>
      <c r="H125" s="234">
        <f t="shared" si="20"/>
        <v>4.5</v>
      </c>
      <c r="I125" s="124"/>
      <c r="J125" s="124" t="s">
        <v>38</v>
      </c>
      <c r="K125" s="124" t="s">
        <v>38</v>
      </c>
      <c r="L125" s="124" t="s">
        <v>38</v>
      </c>
      <c r="M125" s="124" t="s">
        <v>38</v>
      </c>
      <c r="N125" s="36">
        <f>IF(I125="Sim",H125*1,0)</f>
        <v>0</v>
      </c>
      <c r="O125" s="36" t="str">
        <f>IF(J125="Não se aplica","N/D")</f>
        <v>N/D</v>
      </c>
      <c r="P125" s="36" t="str">
        <f t="shared" si="21"/>
        <v>N/D</v>
      </c>
      <c r="Q125" s="217" t="str">
        <f t="shared" si="21"/>
        <v>N/D</v>
      </c>
      <c r="R125" s="36" t="str">
        <f t="shared" si="21"/>
        <v>N/D</v>
      </c>
      <c r="S125" s="155">
        <f t="shared" si="22"/>
        <v>0</v>
      </c>
      <c r="T125" s="162"/>
      <c r="U125" s="193"/>
      <c r="V125" s="193"/>
      <c r="W125" s="193"/>
    </row>
    <row r="126" spans="1:23" ht="40" customHeight="1" x14ac:dyDescent="0.35">
      <c r="A126" s="34" t="s">
        <v>6231</v>
      </c>
      <c r="B126" s="36" t="s">
        <v>6231</v>
      </c>
      <c r="C126" s="233" t="s">
        <v>6238</v>
      </c>
      <c r="D126" s="233" t="s">
        <v>6267</v>
      </c>
      <c r="E126" s="176">
        <v>3</v>
      </c>
      <c r="F126" s="233" t="s">
        <v>50</v>
      </c>
      <c r="G126" s="233" t="s">
        <v>6292</v>
      </c>
      <c r="H126" s="234">
        <f t="shared" si="20"/>
        <v>3</v>
      </c>
      <c r="I126" s="124"/>
      <c r="J126" s="124" t="s">
        <v>38</v>
      </c>
      <c r="K126" s="124"/>
      <c r="L126" s="124" t="s">
        <v>38</v>
      </c>
      <c r="M126" s="124" t="s">
        <v>38</v>
      </c>
      <c r="N126" s="36">
        <f>IF(I126="Sim",H126*0.6,0)</f>
        <v>0</v>
      </c>
      <c r="O126" s="36" t="str">
        <f>IF(J126="Não se aplica","N/D")</f>
        <v>N/D</v>
      </c>
      <c r="P126" s="36">
        <f>IF(I126="Sim",H126*0.4,0)</f>
        <v>0</v>
      </c>
      <c r="Q126" s="217" t="str">
        <f t="shared" si="21"/>
        <v>N/D</v>
      </c>
      <c r="R126" s="36" t="str">
        <f t="shared" si="21"/>
        <v>N/D</v>
      </c>
      <c r="S126" s="155">
        <f t="shared" si="22"/>
        <v>0</v>
      </c>
      <c r="T126" s="162"/>
      <c r="U126" s="193"/>
      <c r="V126" s="193"/>
      <c r="W126" s="193"/>
    </row>
    <row r="127" spans="1:23" ht="40" customHeight="1" x14ac:dyDescent="0.35">
      <c r="A127" s="34" t="s">
        <v>6231</v>
      </c>
      <c r="B127" s="36" t="s">
        <v>6231</v>
      </c>
      <c r="C127" s="233" t="s">
        <v>6239</v>
      </c>
      <c r="D127" s="233" t="s">
        <v>6268</v>
      </c>
      <c r="E127" s="176">
        <v>3</v>
      </c>
      <c r="F127" s="233" t="s">
        <v>40</v>
      </c>
      <c r="G127" s="233" t="s">
        <v>6296</v>
      </c>
      <c r="H127" s="234">
        <f t="shared" si="20"/>
        <v>4.5</v>
      </c>
      <c r="I127" s="124"/>
      <c r="J127" s="124"/>
      <c r="K127" s="124" t="s">
        <v>38</v>
      </c>
      <c r="L127" s="124" t="s">
        <v>38</v>
      </c>
      <c r="M127" s="124" t="s">
        <v>38</v>
      </c>
      <c r="N127" s="36">
        <f>IF(I127="Sim",H127*0.5,0)</f>
        <v>0</v>
      </c>
      <c r="O127" s="36">
        <f>IF(J127="Sim",H127*0.5,0)</f>
        <v>0</v>
      </c>
      <c r="P127" s="36" t="str">
        <f>IF(K127="Não se aplica","N/D")</f>
        <v>N/D</v>
      </c>
      <c r="Q127" s="217" t="str">
        <f t="shared" si="21"/>
        <v>N/D</v>
      </c>
      <c r="R127" s="36" t="str">
        <f t="shared" si="21"/>
        <v>N/D</v>
      </c>
      <c r="S127" s="155">
        <f t="shared" si="22"/>
        <v>0</v>
      </c>
      <c r="T127" s="162"/>
      <c r="U127" s="193"/>
      <c r="V127" s="193"/>
      <c r="W127" s="193"/>
    </row>
    <row r="128" spans="1:23" ht="40" customHeight="1" x14ac:dyDescent="0.35">
      <c r="A128" s="34" t="s">
        <v>6231</v>
      </c>
      <c r="B128" s="36" t="s">
        <v>6231</v>
      </c>
      <c r="C128" s="233" t="s">
        <v>6240</v>
      </c>
      <c r="D128" s="233" t="s">
        <v>6441</v>
      </c>
      <c r="E128" s="176">
        <v>3</v>
      </c>
      <c r="F128" s="233" t="s">
        <v>50</v>
      </c>
      <c r="G128" s="233" t="s">
        <v>6297</v>
      </c>
      <c r="H128" s="234">
        <f t="shared" si="20"/>
        <v>3</v>
      </c>
      <c r="I128" s="124"/>
      <c r="J128" s="124"/>
      <c r="K128" s="124" t="s">
        <v>38</v>
      </c>
      <c r="L128" s="124" t="s">
        <v>38</v>
      </c>
      <c r="M128" s="124" t="s">
        <v>38</v>
      </c>
      <c r="N128" s="36">
        <f>IF(I128="Sim",H128*0.5,0)</f>
        <v>0</v>
      </c>
      <c r="O128" s="36">
        <f>IF(J128="Sim",H128*0.5,0)</f>
        <v>0</v>
      </c>
      <c r="P128" s="36" t="str">
        <f>IF(K128="Não se aplica","N/D")</f>
        <v>N/D</v>
      </c>
      <c r="Q128" s="217" t="str">
        <f t="shared" si="21"/>
        <v>N/D</v>
      </c>
      <c r="R128" s="36" t="str">
        <f t="shared" si="21"/>
        <v>N/D</v>
      </c>
      <c r="S128" s="155">
        <f t="shared" si="22"/>
        <v>0</v>
      </c>
      <c r="T128" s="162"/>
      <c r="U128" s="193"/>
      <c r="V128" s="193"/>
      <c r="W128" s="193"/>
    </row>
    <row r="129" spans="1:23" ht="40" customHeight="1" x14ac:dyDescent="0.35">
      <c r="A129" s="34" t="s">
        <v>6231</v>
      </c>
      <c r="B129" s="36" t="s">
        <v>6231</v>
      </c>
      <c r="C129" s="233" t="s">
        <v>6241</v>
      </c>
      <c r="D129" s="233" t="s">
        <v>6270</v>
      </c>
      <c r="E129" s="176">
        <v>3</v>
      </c>
      <c r="F129" s="233" t="s">
        <v>50</v>
      </c>
      <c r="G129" s="233" t="s">
        <v>6297</v>
      </c>
      <c r="H129" s="234">
        <f t="shared" si="20"/>
        <v>3</v>
      </c>
      <c r="I129" s="124"/>
      <c r="J129" s="124"/>
      <c r="K129" s="124"/>
      <c r="L129" s="124" t="s">
        <v>38</v>
      </c>
      <c r="M129" s="124" t="s">
        <v>38</v>
      </c>
      <c r="N129" s="36">
        <f>IF(I129="Sim",H129*0.375,0)</f>
        <v>0</v>
      </c>
      <c r="O129" s="36">
        <f>IF(J129="Sim",H129*0.375,0)</f>
        <v>0</v>
      </c>
      <c r="P129" s="36">
        <f>IF(K129="Sim",H129*0.25,0)</f>
        <v>0</v>
      </c>
      <c r="Q129" s="217" t="str">
        <f t="shared" si="21"/>
        <v>N/D</v>
      </c>
      <c r="R129" s="36" t="str">
        <f t="shared" si="21"/>
        <v>N/D</v>
      </c>
      <c r="S129" s="155">
        <f t="shared" si="22"/>
        <v>0</v>
      </c>
      <c r="T129" s="162"/>
      <c r="U129" s="193"/>
      <c r="V129" s="193"/>
      <c r="W129" s="193"/>
    </row>
    <row r="130" spans="1:23" ht="40" customHeight="1" x14ac:dyDescent="0.35">
      <c r="A130" s="34" t="s">
        <v>6231</v>
      </c>
      <c r="B130" s="36" t="s">
        <v>6231</v>
      </c>
      <c r="C130" s="233" t="s">
        <v>6242</v>
      </c>
      <c r="D130" s="233" t="s">
        <v>6271</v>
      </c>
      <c r="E130" s="176">
        <v>3</v>
      </c>
      <c r="F130" s="233" t="s">
        <v>50</v>
      </c>
      <c r="G130" s="233" t="s">
        <v>6304</v>
      </c>
      <c r="H130" s="234">
        <f t="shared" si="20"/>
        <v>3</v>
      </c>
      <c r="I130" s="124"/>
      <c r="J130" s="124"/>
      <c r="K130" s="124"/>
      <c r="L130" s="124" t="s">
        <v>38</v>
      </c>
      <c r="M130" s="124" t="s">
        <v>38</v>
      </c>
      <c r="N130" s="36">
        <f>IF(I130="Sim",H130*0.375,0)</f>
        <v>0</v>
      </c>
      <c r="O130" s="36">
        <f>IF(J130="Sim",H130*0.375,0)</f>
        <v>0</v>
      </c>
      <c r="P130" s="36">
        <f>IF(K130="Sim",H130*0.25,0)</f>
        <v>0</v>
      </c>
      <c r="Q130" s="217" t="str">
        <f t="shared" si="21"/>
        <v>N/D</v>
      </c>
      <c r="R130" s="36" t="str">
        <f t="shared" si="21"/>
        <v>N/D</v>
      </c>
      <c r="S130" s="155">
        <f t="shared" si="22"/>
        <v>0</v>
      </c>
      <c r="T130" s="162"/>
      <c r="U130" s="193"/>
      <c r="V130" s="193"/>
      <c r="W130" s="193"/>
    </row>
    <row r="131" spans="1:23" ht="40" customHeight="1" x14ac:dyDescent="0.35">
      <c r="A131" s="34" t="s">
        <v>6231</v>
      </c>
      <c r="B131" s="36" t="s">
        <v>6231</v>
      </c>
      <c r="C131" s="233" t="s">
        <v>6243</v>
      </c>
      <c r="D131" s="233" t="s">
        <v>6272</v>
      </c>
      <c r="E131" s="176">
        <v>3</v>
      </c>
      <c r="F131" s="233" t="s">
        <v>50</v>
      </c>
      <c r="G131" s="233" t="s">
        <v>6297</v>
      </c>
      <c r="H131" s="234">
        <f t="shared" si="20"/>
        <v>3</v>
      </c>
      <c r="I131" s="124"/>
      <c r="J131" s="124"/>
      <c r="K131" s="124" t="s">
        <v>38</v>
      </c>
      <c r="L131" s="124" t="s">
        <v>38</v>
      </c>
      <c r="M131" s="124" t="s">
        <v>38</v>
      </c>
      <c r="N131" s="36">
        <f>IF(I131="Sim",H131*0.5,0)</f>
        <v>0</v>
      </c>
      <c r="O131" s="36">
        <f>IF(J131="Sim",H131*0.5,0)</f>
        <v>0</v>
      </c>
      <c r="P131" s="36" t="str">
        <f>IF(K131="Não se aplica","N/D")</f>
        <v>N/D</v>
      </c>
      <c r="Q131" s="217" t="str">
        <f t="shared" si="21"/>
        <v>N/D</v>
      </c>
      <c r="R131" s="36" t="str">
        <f t="shared" si="21"/>
        <v>N/D</v>
      </c>
      <c r="S131" s="155">
        <f t="shared" si="22"/>
        <v>0</v>
      </c>
      <c r="T131" s="162"/>
      <c r="U131" s="193"/>
      <c r="V131" s="193"/>
      <c r="W131" s="193"/>
    </row>
    <row r="132" spans="1:23" ht="40" customHeight="1" x14ac:dyDescent="0.35">
      <c r="A132" s="34" t="s">
        <v>6231</v>
      </c>
      <c r="B132" s="36" t="s">
        <v>6231</v>
      </c>
      <c r="C132" s="233" t="s">
        <v>6244</v>
      </c>
      <c r="D132" s="233" t="s">
        <v>6273</v>
      </c>
      <c r="E132" s="176">
        <v>3</v>
      </c>
      <c r="F132" s="233" t="s">
        <v>40</v>
      </c>
      <c r="G132" s="233" t="s">
        <v>6298</v>
      </c>
      <c r="H132" s="234">
        <f t="shared" si="20"/>
        <v>4.5</v>
      </c>
      <c r="I132" s="124"/>
      <c r="J132" s="124"/>
      <c r="K132" s="124" t="s">
        <v>38</v>
      </c>
      <c r="L132" s="124" t="s">
        <v>38</v>
      </c>
      <c r="M132" s="124" t="s">
        <v>38</v>
      </c>
      <c r="N132" s="36">
        <f>IF(I132="Sim",H132*0.5,0)</f>
        <v>0</v>
      </c>
      <c r="O132" s="36">
        <f>IF(J132="Sim",H132*0.5,0)</f>
        <v>0</v>
      </c>
      <c r="P132" s="36" t="str">
        <f>IF(K132="Não se aplica","N/D")</f>
        <v>N/D</v>
      </c>
      <c r="Q132" s="217" t="str">
        <f t="shared" si="21"/>
        <v>N/D</v>
      </c>
      <c r="R132" s="36" t="str">
        <f t="shared" si="21"/>
        <v>N/D</v>
      </c>
      <c r="S132" s="155">
        <f t="shared" si="22"/>
        <v>0</v>
      </c>
      <c r="T132" s="162"/>
      <c r="U132" s="193"/>
      <c r="V132" s="193"/>
      <c r="W132" s="193"/>
    </row>
    <row r="133" spans="1:23" ht="40" customHeight="1" x14ac:dyDescent="0.35">
      <c r="A133" s="34" t="s">
        <v>6231</v>
      </c>
      <c r="B133" s="36" t="s">
        <v>6231</v>
      </c>
      <c r="C133" s="233" t="s">
        <v>6245</v>
      </c>
      <c r="D133" s="233" t="s">
        <v>6442</v>
      </c>
      <c r="E133" s="176">
        <v>3</v>
      </c>
      <c r="F133" s="233" t="s">
        <v>40</v>
      </c>
      <c r="G133" s="233" t="s">
        <v>6299</v>
      </c>
      <c r="H133" s="234">
        <f t="shared" si="20"/>
        <v>4.5</v>
      </c>
      <c r="I133" s="124"/>
      <c r="J133" s="124"/>
      <c r="K133" s="124" t="s">
        <v>38</v>
      </c>
      <c r="L133" s="124" t="s">
        <v>38</v>
      </c>
      <c r="M133" s="124" t="s">
        <v>38</v>
      </c>
      <c r="N133" s="36">
        <f>IF(I133="Sim",H133*0.5,0)</f>
        <v>0</v>
      </c>
      <c r="O133" s="36">
        <f>IF(J133="Sim",H133*0.5,0)</f>
        <v>0</v>
      </c>
      <c r="P133" s="36" t="str">
        <f>IF(K133="Não se aplica","N/D")</f>
        <v>N/D</v>
      </c>
      <c r="Q133" s="217" t="str">
        <f t="shared" si="21"/>
        <v>N/D</v>
      </c>
      <c r="R133" s="36" t="str">
        <f t="shared" si="21"/>
        <v>N/D</v>
      </c>
      <c r="S133" s="155">
        <f t="shared" si="22"/>
        <v>0</v>
      </c>
      <c r="T133" s="162"/>
      <c r="U133" s="193"/>
      <c r="V133" s="193"/>
      <c r="W133" s="193"/>
    </row>
    <row r="134" spans="1:23" ht="40" customHeight="1" x14ac:dyDescent="0.35">
      <c r="A134" s="34" t="s">
        <v>6231</v>
      </c>
      <c r="B134" s="36" t="s">
        <v>6231</v>
      </c>
      <c r="C134" s="233" t="s">
        <v>6246</v>
      </c>
      <c r="D134" s="233" t="s">
        <v>6275</v>
      </c>
      <c r="E134" s="176">
        <v>3</v>
      </c>
      <c r="F134" s="233" t="s">
        <v>40</v>
      </c>
      <c r="G134" s="233" t="s">
        <v>6300</v>
      </c>
      <c r="H134" s="234">
        <f t="shared" si="20"/>
        <v>4.5</v>
      </c>
      <c r="I134" s="124"/>
      <c r="J134" s="124"/>
      <c r="K134" s="124" t="s">
        <v>38</v>
      </c>
      <c r="L134" s="124" t="s">
        <v>38</v>
      </c>
      <c r="M134" s="124" t="s">
        <v>38</v>
      </c>
      <c r="N134" s="36">
        <f>IF(I134="Sim",H134*0.5,0)</f>
        <v>0</v>
      </c>
      <c r="O134" s="36">
        <f>IF(J134="Sim",H134*0.5,0)</f>
        <v>0</v>
      </c>
      <c r="P134" s="36" t="str">
        <f>IF(K134="Não se aplica","N/D")</f>
        <v>N/D</v>
      </c>
      <c r="Q134" s="217" t="str">
        <f t="shared" si="21"/>
        <v>N/D</v>
      </c>
      <c r="R134" s="36" t="str">
        <f t="shared" si="21"/>
        <v>N/D</v>
      </c>
      <c r="S134" s="155">
        <f t="shared" si="22"/>
        <v>0</v>
      </c>
      <c r="T134" s="162"/>
      <c r="U134" s="193"/>
      <c r="V134" s="193"/>
      <c r="W134" s="193"/>
    </row>
    <row r="135" spans="1:23" ht="40" customHeight="1" x14ac:dyDescent="0.35">
      <c r="A135" s="34" t="s">
        <v>6231</v>
      </c>
      <c r="B135" s="36" t="s">
        <v>6231</v>
      </c>
      <c r="C135" s="233" t="s">
        <v>6247</v>
      </c>
      <c r="D135" s="233" t="s">
        <v>6276</v>
      </c>
      <c r="E135" s="176">
        <v>3</v>
      </c>
      <c r="F135" s="233" t="s">
        <v>40</v>
      </c>
      <c r="G135" s="233" t="s">
        <v>6305</v>
      </c>
      <c r="H135" s="234">
        <f t="shared" si="20"/>
        <v>4.5</v>
      </c>
      <c r="I135" s="124"/>
      <c r="J135" s="124"/>
      <c r="K135" s="124"/>
      <c r="L135" s="124" t="s">
        <v>38</v>
      </c>
      <c r="M135" s="124" t="s">
        <v>38</v>
      </c>
      <c r="N135" s="36">
        <f t="shared" ref="N135:N149" si="23">IF(I135="Sim",H135*0.375,0)</f>
        <v>0</v>
      </c>
      <c r="O135" s="36">
        <f t="shared" ref="O135:O149" si="24">IF(J135="Sim",H135*0.375,0)</f>
        <v>0</v>
      </c>
      <c r="P135" s="36">
        <f t="shared" ref="P135:P149" si="25">IF(K135="Sim",H135*0.25,0)</f>
        <v>0</v>
      </c>
      <c r="Q135" s="217" t="str">
        <f t="shared" si="21"/>
        <v>N/D</v>
      </c>
      <c r="R135" s="36" t="str">
        <f t="shared" si="21"/>
        <v>N/D</v>
      </c>
      <c r="S135" s="155">
        <f t="shared" si="22"/>
        <v>0</v>
      </c>
      <c r="T135" s="162"/>
      <c r="U135" s="193"/>
      <c r="V135" s="193"/>
      <c r="W135" s="193"/>
    </row>
    <row r="136" spans="1:23" ht="40" customHeight="1" x14ac:dyDescent="0.35">
      <c r="A136" s="34" t="s">
        <v>6231</v>
      </c>
      <c r="B136" s="36" t="s">
        <v>6231</v>
      </c>
      <c r="C136" s="233" t="s">
        <v>6248</v>
      </c>
      <c r="D136" s="233" t="s">
        <v>6277</v>
      </c>
      <c r="E136" s="176">
        <v>3</v>
      </c>
      <c r="F136" s="233" t="s">
        <v>40</v>
      </c>
      <c r="G136" s="233" t="s">
        <v>6305</v>
      </c>
      <c r="H136" s="234">
        <f t="shared" si="20"/>
        <v>4.5</v>
      </c>
      <c r="I136" s="124"/>
      <c r="J136" s="124"/>
      <c r="K136" s="124"/>
      <c r="L136" s="124" t="s">
        <v>38</v>
      </c>
      <c r="M136" s="124" t="s">
        <v>38</v>
      </c>
      <c r="N136" s="36">
        <f t="shared" si="23"/>
        <v>0</v>
      </c>
      <c r="O136" s="36">
        <f t="shared" si="24"/>
        <v>0</v>
      </c>
      <c r="P136" s="36">
        <f t="shared" si="25"/>
        <v>0</v>
      </c>
      <c r="Q136" s="217" t="str">
        <f t="shared" si="21"/>
        <v>N/D</v>
      </c>
      <c r="R136" s="36" t="str">
        <f t="shared" si="21"/>
        <v>N/D</v>
      </c>
      <c r="S136" s="155">
        <f t="shared" si="22"/>
        <v>0</v>
      </c>
      <c r="T136" s="162"/>
      <c r="U136" s="193"/>
      <c r="V136" s="193"/>
      <c r="W136" s="193"/>
    </row>
    <row r="137" spans="1:23" ht="40" customHeight="1" x14ac:dyDescent="0.35">
      <c r="A137" s="34" t="s">
        <v>6231</v>
      </c>
      <c r="B137" s="36" t="s">
        <v>6231</v>
      </c>
      <c r="C137" s="233" t="s">
        <v>6249</v>
      </c>
      <c r="D137" s="233" t="s">
        <v>6278</v>
      </c>
      <c r="E137" s="176">
        <v>3</v>
      </c>
      <c r="F137" s="233" t="s">
        <v>40</v>
      </c>
      <c r="G137" s="233" t="s">
        <v>6305</v>
      </c>
      <c r="H137" s="234">
        <f t="shared" si="20"/>
        <v>4.5</v>
      </c>
      <c r="I137" s="124"/>
      <c r="J137" s="124"/>
      <c r="K137" s="124"/>
      <c r="L137" s="124" t="s">
        <v>38</v>
      </c>
      <c r="M137" s="124" t="s">
        <v>38</v>
      </c>
      <c r="N137" s="36">
        <f t="shared" si="23"/>
        <v>0</v>
      </c>
      <c r="O137" s="36">
        <f t="shared" si="24"/>
        <v>0</v>
      </c>
      <c r="P137" s="36">
        <f t="shared" si="25"/>
        <v>0</v>
      </c>
      <c r="Q137" s="217" t="str">
        <f t="shared" ref="Q137:R149" si="26">IF(L137="Não se aplica","N/D")</f>
        <v>N/D</v>
      </c>
      <c r="R137" s="36" t="str">
        <f t="shared" si="26"/>
        <v>N/D</v>
      </c>
      <c r="S137" s="155">
        <f t="shared" si="22"/>
        <v>0</v>
      </c>
      <c r="T137" s="162"/>
      <c r="U137" s="193"/>
      <c r="V137" s="193"/>
      <c r="W137" s="193"/>
    </row>
    <row r="138" spans="1:23" ht="40" customHeight="1" x14ac:dyDescent="0.35">
      <c r="A138" s="34" t="s">
        <v>6231</v>
      </c>
      <c r="B138" s="36" t="s">
        <v>6231</v>
      </c>
      <c r="C138" s="233" t="s">
        <v>6250</v>
      </c>
      <c r="D138" s="233" t="s">
        <v>6279</v>
      </c>
      <c r="E138" s="176">
        <v>3</v>
      </c>
      <c r="F138" s="233" t="s">
        <v>40</v>
      </c>
      <c r="G138" s="233" t="s">
        <v>6305</v>
      </c>
      <c r="H138" s="234">
        <f t="shared" si="20"/>
        <v>4.5</v>
      </c>
      <c r="I138" s="124"/>
      <c r="J138" s="124"/>
      <c r="K138" s="124"/>
      <c r="L138" s="124" t="s">
        <v>38</v>
      </c>
      <c r="M138" s="124" t="s">
        <v>38</v>
      </c>
      <c r="N138" s="36">
        <f t="shared" si="23"/>
        <v>0</v>
      </c>
      <c r="O138" s="36">
        <f t="shared" si="24"/>
        <v>0</v>
      </c>
      <c r="P138" s="36">
        <f t="shared" si="25"/>
        <v>0</v>
      </c>
      <c r="Q138" s="217" t="str">
        <f t="shared" si="26"/>
        <v>N/D</v>
      </c>
      <c r="R138" s="36" t="str">
        <f t="shared" si="26"/>
        <v>N/D</v>
      </c>
      <c r="S138" s="155">
        <f t="shared" si="22"/>
        <v>0</v>
      </c>
      <c r="T138" s="162"/>
      <c r="U138" s="193"/>
      <c r="V138" s="193"/>
      <c r="W138" s="193"/>
    </row>
    <row r="139" spans="1:23" ht="40" customHeight="1" x14ac:dyDescent="0.35">
      <c r="A139" s="34" t="s">
        <v>6231</v>
      </c>
      <c r="B139" s="36" t="s">
        <v>6231</v>
      </c>
      <c r="C139" s="233" t="s">
        <v>6251</v>
      </c>
      <c r="D139" s="233" t="s">
        <v>6280</v>
      </c>
      <c r="E139" s="176">
        <v>3</v>
      </c>
      <c r="F139" s="233" t="s">
        <v>40</v>
      </c>
      <c r="G139" s="233" t="s">
        <v>6305</v>
      </c>
      <c r="H139" s="234">
        <f t="shared" si="20"/>
        <v>4.5</v>
      </c>
      <c r="I139" s="124"/>
      <c r="J139" s="124"/>
      <c r="K139" s="124"/>
      <c r="L139" s="124" t="s">
        <v>38</v>
      </c>
      <c r="M139" s="124" t="s">
        <v>38</v>
      </c>
      <c r="N139" s="36">
        <f t="shared" si="23"/>
        <v>0</v>
      </c>
      <c r="O139" s="36">
        <f t="shared" si="24"/>
        <v>0</v>
      </c>
      <c r="P139" s="36">
        <f t="shared" si="25"/>
        <v>0</v>
      </c>
      <c r="Q139" s="217" t="str">
        <f t="shared" si="26"/>
        <v>N/D</v>
      </c>
      <c r="R139" s="36" t="str">
        <f t="shared" si="26"/>
        <v>N/D</v>
      </c>
      <c r="S139" s="155">
        <f t="shared" si="22"/>
        <v>0</v>
      </c>
      <c r="T139" s="162"/>
      <c r="U139" s="193"/>
      <c r="V139" s="193"/>
      <c r="W139" s="193"/>
    </row>
    <row r="140" spans="1:23" ht="40" customHeight="1" x14ac:dyDescent="0.35">
      <c r="A140" s="34" t="s">
        <v>6231</v>
      </c>
      <c r="B140" s="36" t="s">
        <v>6231</v>
      </c>
      <c r="C140" s="233" t="s">
        <v>6252</v>
      </c>
      <c r="D140" s="233" t="s">
        <v>6281</v>
      </c>
      <c r="E140" s="176">
        <v>3</v>
      </c>
      <c r="F140" s="233" t="s">
        <v>40</v>
      </c>
      <c r="G140" s="233" t="s">
        <v>6305</v>
      </c>
      <c r="H140" s="234">
        <f t="shared" si="20"/>
        <v>4.5</v>
      </c>
      <c r="I140" s="124"/>
      <c r="J140" s="124"/>
      <c r="K140" s="124"/>
      <c r="L140" s="124" t="s">
        <v>38</v>
      </c>
      <c r="M140" s="124" t="s">
        <v>38</v>
      </c>
      <c r="N140" s="36">
        <f t="shared" si="23"/>
        <v>0</v>
      </c>
      <c r="O140" s="36">
        <f t="shared" si="24"/>
        <v>0</v>
      </c>
      <c r="P140" s="36">
        <f t="shared" si="25"/>
        <v>0</v>
      </c>
      <c r="Q140" s="217" t="str">
        <f t="shared" si="26"/>
        <v>N/D</v>
      </c>
      <c r="R140" s="36" t="str">
        <f t="shared" si="26"/>
        <v>N/D</v>
      </c>
      <c r="S140" s="155">
        <f t="shared" si="22"/>
        <v>0</v>
      </c>
      <c r="T140" s="162"/>
      <c r="U140" s="193"/>
      <c r="V140" s="193"/>
      <c r="W140" s="193"/>
    </row>
    <row r="141" spans="1:23" ht="40" customHeight="1" x14ac:dyDescent="0.35">
      <c r="A141" s="34" t="s">
        <v>6231</v>
      </c>
      <c r="B141" s="36" t="s">
        <v>6231</v>
      </c>
      <c r="C141" s="233" t="s">
        <v>6253</v>
      </c>
      <c r="D141" s="233" t="s">
        <v>6282</v>
      </c>
      <c r="E141" s="176">
        <v>3</v>
      </c>
      <c r="F141" s="233" t="s">
        <v>40</v>
      </c>
      <c r="G141" s="233" t="s">
        <v>6305</v>
      </c>
      <c r="H141" s="234">
        <f t="shared" si="20"/>
        <v>4.5</v>
      </c>
      <c r="I141" s="124"/>
      <c r="J141" s="124"/>
      <c r="K141" s="124"/>
      <c r="L141" s="124" t="s">
        <v>38</v>
      </c>
      <c r="M141" s="124" t="s">
        <v>38</v>
      </c>
      <c r="N141" s="36">
        <f t="shared" si="23"/>
        <v>0</v>
      </c>
      <c r="O141" s="36">
        <f t="shared" si="24"/>
        <v>0</v>
      </c>
      <c r="P141" s="36">
        <f t="shared" si="25"/>
        <v>0</v>
      </c>
      <c r="Q141" s="217" t="str">
        <f t="shared" si="26"/>
        <v>N/D</v>
      </c>
      <c r="R141" s="36" t="str">
        <f t="shared" si="26"/>
        <v>N/D</v>
      </c>
      <c r="S141" s="155">
        <f t="shared" si="22"/>
        <v>0</v>
      </c>
      <c r="T141" s="162"/>
      <c r="U141" s="193"/>
      <c r="V141" s="193"/>
      <c r="W141" s="193"/>
    </row>
    <row r="142" spans="1:23" ht="40" customHeight="1" x14ac:dyDescent="0.35">
      <c r="A142" s="34" t="s">
        <v>6231</v>
      </c>
      <c r="B142" s="36" t="s">
        <v>6231</v>
      </c>
      <c r="C142" s="233" t="s">
        <v>6254</v>
      </c>
      <c r="D142" s="233" t="s">
        <v>6283</v>
      </c>
      <c r="E142" s="176">
        <v>3</v>
      </c>
      <c r="F142" s="233" t="s">
        <v>40</v>
      </c>
      <c r="G142" s="233" t="s">
        <v>6305</v>
      </c>
      <c r="H142" s="234">
        <f t="shared" si="20"/>
        <v>4.5</v>
      </c>
      <c r="I142" s="124"/>
      <c r="J142" s="124"/>
      <c r="K142" s="124"/>
      <c r="L142" s="124" t="s">
        <v>38</v>
      </c>
      <c r="M142" s="124" t="s">
        <v>38</v>
      </c>
      <c r="N142" s="36">
        <f t="shared" si="23"/>
        <v>0</v>
      </c>
      <c r="O142" s="36">
        <f t="shared" si="24"/>
        <v>0</v>
      </c>
      <c r="P142" s="36">
        <f t="shared" si="25"/>
        <v>0</v>
      </c>
      <c r="Q142" s="217" t="str">
        <f t="shared" si="26"/>
        <v>N/D</v>
      </c>
      <c r="R142" s="36" t="str">
        <f t="shared" si="26"/>
        <v>N/D</v>
      </c>
      <c r="S142" s="155">
        <f t="shared" si="22"/>
        <v>0</v>
      </c>
      <c r="T142" s="162"/>
      <c r="U142" s="193"/>
      <c r="V142" s="193"/>
      <c r="W142" s="193"/>
    </row>
    <row r="143" spans="1:23" ht="40" customHeight="1" x14ac:dyDescent="0.35">
      <c r="A143" s="34" t="s">
        <v>6231</v>
      </c>
      <c r="B143" s="36" t="s">
        <v>6231</v>
      </c>
      <c r="C143" s="233" t="s">
        <v>6255</v>
      </c>
      <c r="D143" s="233" t="s">
        <v>6443</v>
      </c>
      <c r="E143" s="176">
        <v>3</v>
      </c>
      <c r="F143" s="233" t="s">
        <v>40</v>
      </c>
      <c r="G143" s="233" t="s">
        <v>6305</v>
      </c>
      <c r="H143" s="234">
        <f t="shared" si="20"/>
        <v>4.5</v>
      </c>
      <c r="I143" s="124"/>
      <c r="J143" s="124"/>
      <c r="K143" s="124"/>
      <c r="L143" s="124" t="s">
        <v>38</v>
      </c>
      <c r="M143" s="124" t="s">
        <v>38</v>
      </c>
      <c r="N143" s="36">
        <f t="shared" si="23"/>
        <v>0</v>
      </c>
      <c r="O143" s="36">
        <f t="shared" si="24"/>
        <v>0</v>
      </c>
      <c r="P143" s="36">
        <f t="shared" si="25"/>
        <v>0</v>
      </c>
      <c r="Q143" s="217" t="str">
        <f t="shared" si="26"/>
        <v>N/D</v>
      </c>
      <c r="R143" s="36" t="str">
        <f t="shared" si="26"/>
        <v>N/D</v>
      </c>
      <c r="S143" s="155">
        <f t="shared" si="22"/>
        <v>0</v>
      </c>
      <c r="T143" s="162"/>
      <c r="U143" s="193"/>
      <c r="V143" s="193"/>
      <c r="W143" s="193"/>
    </row>
    <row r="144" spans="1:23" ht="40" customHeight="1" x14ac:dyDescent="0.35">
      <c r="A144" s="34" t="s">
        <v>6231</v>
      </c>
      <c r="B144" s="36" t="s">
        <v>6231</v>
      </c>
      <c r="C144" s="233" t="s">
        <v>6256</v>
      </c>
      <c r="D144" s="233" t="s">
        <v>6285</v>
      </c>
      <c r="E144" s="176">
        <v>3</v>
      </c>
      <c r="F144" s="233" t="s">
        <v>40</v>
      </c>
      <c r="G144" s="233" t="s">
        <v>6306</v>
      </c>
      <c r="H144" s="234">
        <f t="shared" si="20"/>
        <v>4.5</v>
      </c>
      <c r="I144" s="124"/>
      <c r="J144" s="124"/>
      <c r="K144" s="124"/>
      <c r="L144" s="124" t="s">
        <v>38</v>
      </c>
      <c r="M144" s="124" t="s">
        <v>38</v>
      </c>
      <c r="N144" s="36">
        <f t="shared" si="23"/>
        <v>0</v>
      </c>
      <c r="O144" s="36">
        <f t="shared" si="24"/>
        <v>0</v>
      </c>
      <c r="P144" s="36">
        <f t="shared" si="25"/>
        <v>0</v>
      </c>
      <c r="Q144" s="217" t="str">
        <f t="shared" si="26"/>
        <v>N/D</v>
      </c>
      <c r="R144" s="36" t="str">
        <f t="shared" si="26"/>
        <v>N/D</v>
      </c>
      <c r="S144" s="155">
        <f t="shared" si="22"/>
        <v>0</v>
      </c>
      <c r="T144" s="162"/>
      <c r="U144" s="193"/>
      <c r="V144" s="193"/>
      <c r="W144" s="193"/>
    </row>
    <row r="145" spans="1:23" ht="40" customHeight="1" x14ac:dyDescent="0.35">
      <c r="A145" s="34" t="s">
        <v>6231</v>
      </c>
      <c r="B145" s="36" t="s">
        <v>6231</v>
      </c>
      <c r="C145" s="233" t="s">
        <v>6257</v>
      </c>
      <c r="D145" s="233" t="s">
        <v>6286</v>
      </c>
      <c r="E145" s="176">
        <v>3</v>
      </c>
      <c r="F145" s="233" t="s">
        <v>40</v>
      </c>
      <c r="G145" s="233" t="s">
        <v>6301</v>
      </c>
      <c r="H145" s="234">
        <f t="shared" si="20"/>
        <v>4.5</v>
      </c>
      <c r="I145" s="124"/>
      <c r="J145" s="124"/>
      <c r="K145" s="124"/>
      <c r="L145" s="124" t="s">
        <v>38</v>
      </c>
      <c r="M145" s="124" t="s">
        <v>38</v>
      </c>
      <c r="N145" s="36">
        <f t="shared" si="23"/>
        <v>0</v>
      </c>
      <c r="O145" s="36">
        <f t="shared" si="24"/>
        <v>0</v>
      </c>
      <c r="P145" s="36">
        <f t="shared" si="25"/>
        <v>0</v>
      </c>
      <c r="Q145" s="217" t="str">
        <f t="shared" si="26"/>
        <v>N/D</v>
      </c>
      <c r="R145" s="36" t="str">
        <f t="shared" si="26"/>
        <v>N/D</v>
      </c>
      <c r="S145" s="155">
        <f t="shared" si="22"/>
        <v>0</v>
      </c>
      <c r="T145" s="162"/>
      <c r="U145" s="193"/>
      <c r="V145" s="193"/>
      <c r="W145" s="193"/>
    </row>
    <row r="146" spans="1:23" ht="40" customHeight="1" x14ac:dyDescent="0.35">
      <c r="A146" s="34" t="s">
        <v>6231</v>
      </c>
      <c r="B146" s="36" t="s">
        <v>6231</v>
      </c>
      <c r="C146" s="233" t="s">
        <v>6258</v>
      </c>
      <c r="D146" s="233" t="s">
        <v>6444</v>
      </c>
      <c r="E146" s="176">
        <v>3</v>
      </c>
      <c r="F146" s="233" t="s">
        <v>40</v>
      </c>
      <c r="G146" s="233" t="s">
        <v>6302</v>
      </c>
      <c r="H146" s="234">
        <f t="shared" si="20"/>
        <v>4.5</v>
      </c>
      <c r="I146" s="124"/>
      <c r="J146" s="124"/>
      <c r="K146" s="124"/>
      <c r="L146" s="124" t="s">
        <v>38</v>
      </c>
      <c r="M146" s="124" t="s">
        <v>38</v>
      </c>
      <c r="N146" s="36">
        <f t="shared" si="23"/>
        <v>0</v>
      </c>
      <c r="O146" s="36">
        <f t="shared" si="24"/>
        <v>0</v>
      </c>
      <c r="P146" s="36">
        <f t="shared" si="25"/>
        <v>0</v>
      </c>
      <c r="Q146" s="217" t="str">
        <f t="shared" si="26"/>
        <v>N/D</v>
      </c>
      <c r="R146" s="36" t="str">
        <f t="shared" si="26"/>
        <v>N/D</v>
      </c>
      <c r="S146" s="155">
        <f t="shared" si="22"/>
        <v>0</v>
      </c>
      <c r="T146" s="162"/>
      <c r="U146" s="193"/>
      <c r="V146" s="193"/>
      <c r="W146" s="193"/>
    </row>
    <row r="147" spans="1:23" ht="40" customHeight="1" x14ac:dyDescent="0.35">
      <c r="A147" s="34" t="s">
        <v>6231</v>
      </c>
      <c r="B147" s="36" t="s">
        <v>6231</v>
      </c>
      <c r="C147" s="233" t="s">
        <v>6259</v>
      </c>
      <c r="D147" s="233" t="s">
        <v>6445</v>
      </c>
      <c r="E147" s="176">
        <v>3</v>
      </c>
      <c r="F147" s="233" t="s">
        <v>40</v>
      </c>
      <c r="G147" s="233" t="s">
        <v>6302</v>
      </c>
      <c r="H147" s="234">
        <f t="shared" si="20"/>
        <v>4.5</v>
      </c>
      <c r="I147" s="124"/>
      <c r="J147" s="124"/>
      <c r="K147" s="124"/>
      <c r="L147" s="124" t="s">
        <v>38</v>
      </c>
      <c r="M147" s="124" t="s">
        <v>38</v>
      </c>
      <c r="N147" s="36">
        <f t="shared" si="23"/>
        <v>0</v>
      </c>
      <c r="O147" s="36">
        <f t="shared" si="24"/>
        <v>0</v>
      </c>
      <c r="P147" s="36">
        <f t="shared" si="25"/>
        <v>0</v>
      </c>
      <c r="Q147" s="217" t="str">
        <f t="shared" si="26"/>
        <v>N/D</v>
      </c>
      <c r="R147" s="36" t="str">
        <f t="shared" si="26"/>
        <v>N/D</v>
      </c>
      <c r="S147" s="155">
        <f t="shared" si="22"/>
        <v>0</v>
      </c>
      <c r="T147" s="162"/>
      <c r="U147" s="193"/>
      <c r="V147" s="193"/>
      <c r="W147" s="193"/>
    </row>
    <row r="148" spans="1:23" ht="40" customHeight="1" x14ac:dyDescent="0.35">
      <c r="A148" s="34" t="s">
        <v>6231</v>
      </c>
      <c r="B148" s="36" t="s">
        <v>6231</v>
      </c>
      <c r="C148" s="233" t="s">
        <v>6260</v>
      </c>
      <c r="D148" s="233" t="s">
        <v>6289</v>
      </c>
      <c r="E148" s="176">
        <v>3</v>
      </c>
      <c r="F148" s="233" t="s">
        <v>40</v>
      </c>
      <c r="G148" s="233" t="s">
        <v>6307</v>
      </c>
      <c r="H148" s="234">
        <f t="shared" si="20"/>
        <v>4.5</v>
      </c>
      <c r="I148" s="124"/>
      <c r="J148" s="124"/>
      <c r="K148" s="124"/>
      <c r="L148" s="124" t="s">
        <v>38</v>
      </c>
      <c r="M148" s="124" t="s">
        <v>38</v>
      </c>
      <c r="N148" s="36">
        <f t="shared" si="23"/>
        <v>0</v>
      </c>
      <c r="O148" s="36">
        <f t="shared" si="24"/>
        <v>0</v>
      </c>
      <c r="P148" s="36">
        <f t="shared" si="25"/>
        <v>0</v>
      </c>
      <c r="Q148" s="217" t="str">
        <f t="shared" si="26"/>
        <v>N/D</v>
      </c>
      <c r="R148" s="36" t="str">
        <f t="shared" si="26"/>
        <v>N/D</v>
      </c>
      <c r="S148" s="155">
        <f t="shared" si="22"/>
        <v>0</v>
      </c>
      <c r="T148" s="162"/>
      <c r="U148" s="193"/>
      <c r="V148" s="193"/>
      <c r="W148" s="193"/>
    </row>
    <row r="149" spans="1:23" ht="40" customHeight="1" x14ac:dyDescent="0.35">
      <c r="A149" s="34" t="s">
        <v>6231</v>
      </c>
      <c r="B149" s="36" t="s">
        <v>6231</v>
      </c>
      <c r="C149" s="233" t="s">
        <v>6261</v>
      </c>
      <c r="D149" s="233" t="s">
        <v>6446</v>
      </c>
      <c r="E149" s="176">
        <v>3</v>
      </c>
      <c r="F149" s="233" t="s">
        <v>40</v>
      </c>
      <c r="G149" s="233" t="s">
        <v>6303</v>
      </c>
      <c r="H149" s="234">
        <f t="shared" si="20"/>
        <v>4.5</v>
      </c>
      <c r="I149" s="124"/>
      <c r="J149" s="124"/>
      <c r="K149" s="124"/>
      <c r="L149" s="124" t="s">
        <v>38</v>
      </c>
      <c r="M149" s="124" t="s">
        <v>38</v>
      </c>
      <c r="N149" s="36">
        <f t="shared" si="23"/>
        <v>0</v>
      </c>
      <c r="O149" s="36">
        <f t="shared" si="24"/>
        <v>0</v>
      </c>
      <c r="P149" s="36">
        <f t="shared" si="25"/>
        <v>0</v>
      </c>
      <c r="Q149" s="217" t="str">
        <f t="shared" si="26"/>
        <v>N/D</v>
      </c>
      <c r="R149" s="36" t="str">
        <f t="shared" si="26"/>
        <v>N/D</v>
      </c>
      <c r="S149" s="155">
        <f t="shared" si="22"/>
        <v>0</v>
      </c>
      <c r="T149" s="162"/>
      <c r="U149" s="230"/>
      <c r="V149" s="230"/>
      <c r="W149" s="230"/>
    </row>
    <row r="150" spans="1:23" x14ac:dyDescent="0.35">
      <c r="E150" s="188"/>
      <c r="F150" s="111"/>
    </row>
    <row r="151" spans="1:23" x14ac:dyDescent="0.35">
      <c r="E151" s="188"/>
      <c r="F151" s="111"/>
      <c r="H151" s="68" t="s">
        <v>156</v>
      </c>
      <c r="I151" s="142">
        <f>Cálculos!F14</f>
        <v>0</v>
      </c>
      <c r="J151" s="142">
        <f>Cálculos!G14</f>
        <v>0</v>
      </c>
      <c r="K151" s="142">
        <f>Cálculos!H14</f>
        <v>0</v>
      </c>
      <c r="L151" s="142" t="str">
        <f>Cálculos!I14</f>
        <v/>
      </c>
      <c r="M151" s="142" t="str">
        <f>Cálculos!J14</f>
        <v/>
      </c>
    </row>
    <row r="152" spans="1:23" x14ac:dyDescent="0.35">
      <c r="E152" s="188"/>
      <c r="F152" s="111"/>
      <c r="G152" s="254"/>
      <c r="H152" s="254" t="e">
        <f>Cálculos!C11</f>
        <v>#N/A</v>
      </c>
      <c r="I152" s="254" t="str">
        <f>IFERROR(Cálculos!E15,"")</f>
        <v/>
      </c>
      <c r="J152" s="254"/>
      <c r="K152" s="254"/>
      <c r="L152" s="254"/>
      <c r="M152" s="254"/>
      <c r="N152" s="254"/>
      <c r="O152" s="254"/>
      <c r="P152" s="254"/>
      <c r="T152" s="150" t="e">
        <f>VLOOKUP(H152,Cálculos!H:AW,31,0)</f>
        <v>#N/A</v>
      </c>
      <c r="U152" s="144" t="e">
        <f>VLOOKUP(H152,Cálculos!H:AW,32,0)</f>
        <v>#N/A</v>
      </c>
      <c r="V152" s="144" t="e">
        <f>VLOOKUP(H152,Cálculos!H:AW,33,0)</f>
        <v>#N/A</v>
      </c>
      <c r="W152" s="144" t="e">
        <f>VLOOKUP(H152,Cálculos!H:AW,34,0)</f>
        <v>#N/A</v>
      </c>
    </row>
    <row r="153" spans="1:23" x14ac:dyDescent="0.35">
      <c r="E153" s="188"/>
      <c r="F153" s="111"/>
      <c r="G153" s="254"/>
      <c r="H153" s="254"/>
      <c r="I153" s="254"/>
      <c r="J153" s="254"/>
      <c r="K153" s="254"/>
      <c r="L153" s="254"/>
      <c r="M153" s="254"/>
      <c r="N153" s="254"/>
      <c r="O153" s="254"/>
      <c r="P153" s="254"/>
    </row>
    <row r="154" spans="1:23" x14ac:dyDescent="0.35">
      <c r="E154" s="189" t="s">
        <v>5546</v>
      </c>
      <c r="F154" s="138" t="s">
        <v>5547</v>
      </c>
      <c r="G154" s="254" t="s">
        <v>6207</v>
      </c>
      <c r="H154" s="254" t="s">
        <v>5548</v>
      </c>
      <c r="I154" s="254" t="str">
        <f>Cálculos!J14</f>
        <v/>
      </c>
      <c r="J154" s="254"/>
      <c r="K154" s="254"/>
      <c r="L154" s="254"/>
      <c r="M154" s="254"/>
      <c r="N154" s="254"/>
      <c r="O154" s="254"/>
      <c r="P154" s="254"/>
    </row>
    <row r="155" spans="1:23" ht="20.399999999999999" customHeight="1" x14ac:dyDescent="0.35">
      <c r="D155" s="138" t="s">
        <v>34</v>
      </c>
      <c r="E155" s="140">
        <f>IFERROR(VLOOKUP($H$152,Cálculos!$H:$AW,22,0),0%)</f>
        <v>0</v>
      </c>
      <c r="F155" s="140">
        <f>Cálculos!AE15</f>
        <v>5.4100000000000002E-2</v>
      </c>
      <c r="G155" s="254">
        <f>Cálculos!AD15</f>
        <v>5.2600000000000001E-2</v>
      </c>
      <c r="H155" s="254" t="s">
        <v>157</v>
      </c>
      <c r="I155" s="254">
        <f>IF(SUM(E155:E170)&gt;100%,100%,SUM(E155:E170))</f>
        <v>0</v>
      </c>
      <c r="J155" s="254"/>
      <c r="K155" s="254"/>
      <c r="L155" s="254"/>
      <c r="M155" s="254"/>
      <c r="N155" s="254"/>
      <c r="O155" s="254"/>
      <c r="P155" s="254"/>
    </row>
    <row r="156" spans="1:23" ht="20.399999999999999" customHeight="1" x14ac:dyDescent="0.35">
      <c r="D156" s="138" t="s">
        <v>43</v>
      </c>
      <c r="E156" s="140">
        <f>IFERROR(VLOOKUP($H$152,Cálculos!$H:$AW,23,0),0%)</f>
        <v>0</v>
      </c>
      <c r="F156" s="140">
        <f>Cálculos!AE16</f>
        <v>5.4100000000000002E-2</v>
      </c>
      <c r="G156" s="254">
        <f>Cálculos!AD16</f>
        <v>5.2600000000000001E-2</v>
      </c>
      <c r="H156" s="254" t="s">
        <v>158</v>
      </c>
      <c r="I156" s="254"/>
      <c r="J156" s="254"/>
      <c r="K156" s="254" t="str">
        <f>IF(F5=" ", "Sem unidade Selecionada",IF(I155=0%,"Inexistente",IF(AND(I155&gt;30%,I155&lt;50%),"Inicial",IF(I155&lt;30%,"Básico",IF(AND(I155&gt;50%,I155&lt;75%),"Intermediário",IF(AND(I155&gt;75%,I155&lt;85%,M151=100%),"Prata",IF(AND(I155&gt;85%,I155&lt;95%,M151=100%),"Ouro",IF(AND(I155&gt;95%,M151=100%),"Diamante","Elevado"))))))))</f>
        <v>Inexistente</v>
      </c>
      <c r="L156" s="254"/>
      <c r="M156" s="254"/>
      <c r="N156" s="254"/>
      <c r="O156" s="254"/>
      <c r="P156" s="254"/>
    </row>
    <row r="157" spans="1:23" x14ac:dyDescent="0.35">
      <c r="D157" s="138" t="s">
        <v>52</v>
      </c>
      <c r="E157" s="140">
        <f>IFERROR(VLOOKUP($H$152,Cálculos!$H:$AW,24,0),0%)</f>
        <v>0</v>
      </c>
      <c r="F157" s="140">
        <f>Cálculos!AE17</f>
        <v>0.1081</v>
      </c>
      <c r="G157" s="254">
        <f>Cálculos!AD17</f>
        <v>0.1053</v>
      </c>
      <c r="H157" s="254"/>
      <c r="I157" s="254"/>
      <c r="J157" s="254"/>
      <c r="K157" s="254"/>
      <c r="L157" s="254"/>
      <c r="M157" s="254"/>
      <c r="N157" s="254"/>
      <c r="O157" s="254"/>
      <c r="P157" s="254"/>
    </row>
    <row r="158" spans="1:23" x14ac:dyDescent="0.35">
      <c r="D158" s="138" t="s">
        <v>56</v>
      </c>
      <c r="E158" s="140">
        <f>IFERROR(VLOOKUP($H$152,Cálculos!$H:$AW,25,0),0%)</f>
        <v>0</v>
      </c>
      <c r="F158" s="140">
        <f>Cálculos!AE18</f>
        <v>0.1081</v>
      </c>
      <c r="G158" s="254">
        <f>Cálculos!AD18</f>
        <v>0.1053</v>
      </c>
      <c r="H158" s="254"/>
      <c r="I158" s="254"/>
      <c r="J158" s="254"/>
      <c r="K158" s="254"/>
      <c r="L158" s="254"/>
      <c r="M158" s="254"/>
      <c r="N158" s="254"/>
      <c r="O158" s="254"/>
      <c r="P158" s="254"/>
    </row>
    <row r="159" spans="1:23" x14ac:dyDescent="0.35">
      <c r="A159" s="63"/>
      <c r="B159" s="29"/>
      <c r="D159" s="138" t="s">
        <v>58</v>
      </c>
      <c r="E159" s="140">
        <f>IFERROR(VLOOKUP($H$152,Cálculos!$H:$AW,26,0),0%)</f>
        <v>0</v>
      </c>
      <c r="F159" s="140">
        <f>Cálculos!AE19</f>
        <v>2.7E-2</v>
      </c>
      <c r="G159" s="254">
        <f>Cálculos!AD19</f>
        <v>2.63E-2</v>
      </c>
      <c r="H159" s="254"/>
      <c r="I159" s="254"/>
      <c r="J159" s="254"/>
      <c r="K159" s="254"/>
      <c r="L159" s="254"/>
      <c r="M159" s="254"/>
      <c r="N159" s="254"/>
      <c r="O159" s="254"/>
      <c r="P159" s="254"/>
    </row>
    <row r="160" spans="1:23" x14ac:dyDescent="0.35">
      <c r="D160" s="138" t="s">
        <v>60</v>
      </c>
      <c r="E160" s="140">
        <f>IFERROR(VLOOKUP($H$152,Cálculos!$H:$AW,27,0),0%)</f>
        <v>0</v>
      </c>
      <c r="F160" s="140">
        <f>Cálculos!AE20</f>
        <v>8.1100000000000005E-2</v>
      </c>
      <c r="G160" s="254">
        <f>Cálculos!AD20</f>
        <v>7.8899999999999998E-2</v>
      </c>
      <c r="H160" s="254"/>
      <c r="I160" s="254"/>
      <c r="J160" s="254"/>
      <c r="K160" s="254"/>
      <c r="L160" s="254"/>
      <c r="M160" s="254"/>
      <c r="N160" s="254"/>
      <c r="O160" s="254"/>
      <c r="P160" s="254"/>
    </row>
    <row r="161" spans="4:16" x14ac:dyDescent="0.35">
      <c r="D161" s="138" t="s">
        <v>62</v>
      </c>
      <c r="E161" s="140">
        <f>IFERROR(VLOOKUP($H$152,Cálculos!$H:$AW,28,0),0%)</f>
        <v>0</v>
      </c>
      <c r="F161" s="140">
        <f>Cálculos!AE21</f>
        <v>2.7E-2</v>
      </c>
      <c r="G161" s="254">
        <f>Cálculos!AD21</f>
        <v>2.63E-2</v>
      </c>
      <c r="H161" s="254"/>
      <c r="I161" s="254"/>
      <c r="J161" s="254"/>
      <c r="K161" s="254"/>
      <c r="L161" s="254"/>
      <c r="M161" s="254"/>
      <c r="N161" s="254"/>
      <c r="O161" s="254"/>
      <c r="P161" s="254"/>
    </row>
    <row r="162" spans="4:16" x14ac:dyDescent="0.35">
      <c r="D162" s="138" t="s">
        <v>65</v>
      </c>
      <c r="E162" s="140">
        <f>IFERROR(VLOOKUP($H$152,Cálculos!$H:$AW,29,0),0%)</f>
        <v>0</v>
      </c>
      <c r="F162" s="140">
        <f>Cálculos!AE22</f>
        <v>8.1100000000000005E-2</v>
      </c>
      <c r="G162" s="254">
        <f>Cálculos!AD22</f>
        <v>7.8899999999999998E-2</v>
      </c>
      <c r="H162" s="254"/>
      <c r="I162" s="254"/>
      <c r="J162" s="254"/>
      <c r="K162" s="254"/>
      <c r="L162" s="254"/>
      <c r="M162" s="254"/>
      <c r="N162" s="254"/>
      <c r="O162" s="254"/>
      <c r="P162" s="254"/>
    </row>
    <row r="163" spans="4:16" x14ac:dyDescent="0.35">
      <c r="D163" s="138" t="s">
        <v>70</v>
      </c>
      <c r="E163" s="140">
        <f>IFERROR(VLOOKUP($H$152,Cálculos!$H:$AW,30,0),0%)</f>
        <v>0</v>
      </c>
      <c r="F163" s="140">
        <f>Cálculos!AE23</f>
        <v>8.1100000000000005E-2</v>
      </c>
      <c r="G163" s="254">
        <f>Cálculos!AD23</f>
        <v>7.8899999999999998E-2</v>
      </c>
      <c r="H163" s="254"/>
      <c r="I163" s="254"/>
      <c r="J163" s="254"/>
      <c r="K163" s="254"/>
      <c r="L163" s="254"/>
      <c r="M163" s="254"/>
      <c r="N163" s="254"/>
      <c r="O163" s="254"/>
      <c r="P163" s="254"/>
    </row>
    <row r="164" spans="4:16" x14ac:dyDescent="0.35">
      <c r="D164" s="138" t="s">
        <v>74</v>
      </c>
      <c r="E164" s="140">
        <f>IFERROR(VLOOKUP($H$152,Cálculos!$H:$AW,31,0),0%)</f>
        <v>0</v>
      </c>
      <c r="F164" s="140">
        <f>Cálculos!AE24</f>
        <v>5.4100000000000002E-2</v>
      </c>
      <c r="G164" s="254">
        <f>Cálculos!AD24</f>
        <v>5.2600000000000001E-2</v>
      </c>
      <c r="H164" s="254"/>
      <c r="I164" s="254"/>
      <c r="J164" s="254"/>
      <c r="K164" s="254"/>
      <c r="L164" s="254"/>
      <c r="M164" s="254"/>
      <c r="N164" s="254"/>
      <c r="O164" s="254"/>
      <c r="P164" s="254"/>
    </row>
    <row r="165" spans="4:16" x14ac:dyDescent="0.35">
      <c r="D165" s="138" t="s">
        <v>76</v>
      </c>
      <c r="E165" s="140">
        <f>IFERROR(VLOOKUP($H$152,Cálculos!$H:$AW,32,0),0%)</f>
        <v>0</v>
      </c>
      <c r="F165" s="140">
        <f>Cálculos!AE25</f>
        <v>0.1081</v>
      </c>
      <c r="G165" s="254">
        <f>Cálculos!AD25</f>
        <v>0.1053</v>
      </c>
      <c r="H165" s="254"/>
      <c r="I165" s="254"/>
      <c r="J165" s="254"/>
      <c r="K165" s="254"/>
      <c r="L165" s="254"/>
      <c r="M165" s="254"/>
      <c r="N165" s="254"/>
      <c r="O165" s="254"/>
      <c r="P165" s="254"/>
    </row>
    <row r="166" spans="4:16" x14ac:dyDescent="0.35">
      <c r="D166" s="138" t="s">
        <v>82</v>
      </c>
      <c r="E166" s="140">
        <f>IFERROR(VLOOKUP($H$152,Cálculos!$H:$AW,33,0),0%)</f>
        <v>0</v>
      </c>
      <c r="F166" s="140">
        <f>Cálculos!AE26</f>
        <v>5.4100000000000002E-2</v>
      </c>
      <c r="G166" s="254">
        <f>Cálculos!AD26</f>
        <v>5.2600000000000001E-2</v>
      </c>
      <c r="H166" s="254"/>
      <c r="I166" s="254"/>
      <c r="J166" s="254"/>
      <c r="K166" s="254"/>
      <c r="L166" s="254"/>
      <c r="M166" s="254"/>
      <c r="N166" s="254"/>
      <c r="O166" s="254"/>
      <c r="P166" s="254"/>
    </row>
    <row r="167" spans="4:16" x14ac:dyDescent="0.35">
      <c r="D167" s="138" t="s">
        <v>86</v>
      </c>
      <c r="E167" s="140">
        <f>IFERROR(VLOOKUP($H$152,Cálculos!$H:$AW,34,0),0%)</f>
        <v>0</v>
      </c>
      <c r="F167" s="140">
        <f>Cálculos!AE27</f>
        <v>2.7E-2</v>
      </c>
      <c r="G167" s="254">
        <f>Cálculos!AD27</f>
        <v>2.63E-2</v>
      </c>
      <c r="H167" s="254"/>
      <c r="I167" s="254"/>
      <c r="J167" s="254"/>
      <c r="K167" s="254"/>
      <c r="L167" s="254"/>
      <c r="M167" s="254"/>
      <c r="N167" s="254"/>
      <c r="O167" s="254"/>
      <c r="P167" s="254"/>
    </row>
    <row r="168" spans="4:16" x14ac:dyDescent="0.35">
      <c r="D168" s="138" t="s">
        <v>92</v>
      </c>
      <c r="E168" s="140">
        <f>IFERROR(VLOOKUP($H$152,Cálculos!$H:$AW,35,0),0%)</f>
        <v>0</v>
      </c>
      <c r="F168" s="140">
        <f>Cálculos!AE28</f>
        <v>2.7E-2</v>
      </c>
      <c r="G168" s="254">
        <f>Cálculos!AD28</f>
        <v>2.63E-2</v>
      </c>
      <c r="H168" s="254"/>
      <c r="I168" s="254"/>
      <c r="J168" s="254"/>
      <c r="K168" s="254"/>
      <c r="L168" s="254"/>
      <c r="M168" s="254"/>
      <c r="N168" s="254"/>
      <c r="O168" s="254"/>
      <c r="P168" s="254"/>
    </row>
    <row r="169" spans="4:16" x14ac:dyDescent="0.35">
      <c r="D169" s="138" t="s">
        <v>94</v>
      </c>
      <c r="E169" s="140">
        <f>IFERROR(VLOOKUP($H$152,Cálculos!$H:$AW,36,0),0%)</f>
        <v>0</v>
      </c>
      <c r="F169" s="140">
        <f>Cálculos!AE29</f>
        <v>2.7E-2</v>
      </c>
      <c r="G169" s="254">
        <f>Cálculos!AD29</f>
        <v>2.63E-2</v>
      </c>
      <c r="H169" s="254"/>
      <c r="I169" s="254"/>
      <c r="J169" s="254"/>
      <c r="K169" s="254"/>
      <c r="L169" s="254"/>
      <c r="M169" s="254"/>
      <c r="N169" s="254"/>
      <c r="O169" s="254"/>
      <c r="P169" s="254"/>
    </row>
    <row r="170" spans="4:16" x14ac:dyDescent="0.35">
      <c r="D170" s="138" t="s">
        <v>5545</v>
      </c>
      <c r="E170" s="140">
        <f>IFERROR(VLOOKUP($H$152,Cálculos!$H:$BA,46,0),0%)</f>
        <v>0</v>
      </c>
      <c r="F170" s="140">
        <f>Cálculos!AE30</f>
        <v>8.1100000000000005E-2</v>
      </c>
      <c r="G170" s="254">
        <f>Cálculos!AD30</f>
        <v>0.1053</v>
      </c>
      <c r="H170" s="254"/>
      <c r="I170" s="254"/>
      <c r="J170" s="254"/>
      <c r="K170" s="254"/>
      <c r="L170" s="254"/>
      <c r="M170" s="254"/>
      <c r="N170" s="254"/>
      <c r="O170" s="254"/>
      <c r="P170" s="254"/>
    </row>
    <row r="171" spans="4:16" x14ac:dyDescent="0.35">
      <c r="D171" s="139"/>
      <c r="E171" s="188"/>
      <c r="F171" s="111"/>
      <c r="H171" s="25"/>
    </row>
  </sheetData>
  <sheetProtection selectLockedCells="1"/>
  <autoFilter ref="A11:W149" xr:uid="{00000000-0009-0000-0000-000000000000}"/>
  <mergeCells count="17">
    <mergeCell ref="C1:W1"/>
    <mergeCell ref="F2:W2"/>
    <mergeCell ref="C3:E3"/>
    <mergeCell ref="F3:M3"/>
    <mergeCell ref="C4:E4"/>
    <mergeCell ref="F4:M4"/>
    <mergeCell ref="C5:E5"/>
    <mergeCell ref="F5:M5"/>
    <mergeCell ref="C6:E6"/>
    <mergeCell ref="F6:M6"/>
    <mergeCell ref="C7:E7"/>
    <mergeCell ref="F7:M7"/>
    <mergeCell ref="C8:E8"/>
    <mergeCell ref="F8:M8"/>
    <mergeCell ref="C9:E9"/>
    <mergeCell ref="F9:M9"/>
    <mergeCell ref="C10:W10"/>
  </mergeCells>
  <conditionalFormatting sqref="I14:M17 I20:M28 I31:M31 I34:M36 I39:M41 I44:M49 I52:M53 I56:M61 I64:M66 I69:M69 I72:M73 I76:M84 I87:M91 I94:M96 I99:M104 I109:M115 I121:M149">
    <cfRule type="cellIs" dxfId="1" priority="1" operator="equal">
      <formula>"Não se aplica"</formula>
    </cfRule>
    <cfRule type="cellIs" dxfId="0" priority="2" operator="notEqual">
      <formula>"Não se aplica"</formula>
    </cfRule>
  </conditionalFormatting>
  <dataValidations count="1">
    <dataValidation type="list" allowBlank="1" showInputMessage="1" showErrorMessage="1" sqref="I14:M147" xr:uid="{78944AFB-72AF-4A39-ACD6-1E9B1CF823DB}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2438346-154B-4E6A-9BD2-4BB37D0B3FC7}">
          <x14:formula1>
            <xm:f>Listas!$B$2:$B$4</xm:f>
          </x14:formula1>
          <xm:sqref>Q6:R6 O7 N6 U7</xm:sqref>
        </x14:dataValidation>
        <x14:dataValidation type="list" allowBlank="1" showInputMessage="1" showErrorMessage="1" xr:uid="{D5FB3C43-F02C-4013-97A6-D9A8C4028619}">
          <x14:formula1>
            <xm:f>'Unid Cons Est'!$A$2:$A$3</xm:f>
          </x14:formula1>
          <xm:sqref>F3:M3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FFC000"/>
  </sheetPr>
  <dimension ref="A1:BE169"/>
  <sheetViews>
    <sheetView zoomScale="60" zoomScaleNormal="60" workbookViewId="0">
      <pane xSplit="9" topLeftCell="J1" activePane="topRight" state="frozen"/>
      <selection pane="topRight" activeCell="I14" sqref="I14:I15"/>
    </sheetView>
  </sheetViews>
  <sheetFormatPr defaultColWidth="0" defaultRowHeight="14.5" zeroHeight="1" x14ac:dyDescent="0.35"/>
  <cols>
    <col min="1" max="1" width="15" customWidth="1"/>
    <col min="2" max="2" width="18.54296875" customWidth="1"/>
    <col min="3" max="3" width="29.36328125" customWidth="1"/>
    <col min="4" max="4" width="15.08984375" customWidth="1"/>
    <col min="5" max="5" width="20.08984375" style="22" customWidth="1"/>
    <col min="6" max="6" width="16.453125" customWidth="1"/>
    <col min="7" max="7" width="17" customWidth="1"/>
    <col min="8" max="8" width="29.81640625" customWidth="1"/>
    <col min="9" max="9" width="40.08984375" customWidth="1"/>
    <col min="10" max="10" width="18.36328125" bestFit="1" customWidth="1"/>
    <col min="11" max="11" width="9.81640625" style="25" bestFit="1" customWidth="1"/>
    <col min="12" max="12" width="7.36328125" style="25" bestFit="1" customWidth="1"/>
    <col min="13" max="13" width="12.453125" style="25" customWidth="1"/>
    <col min="14" max="14" width="22.08984375" style="25" bestFit="1" customWidth="1"/>
    <col min="15" max="15" width="23.81640625" style="25" bestFit="1" customWidth="1"/>
    <col min="16" max="16" width="22.08984375" style="25" bestFit="1" customWidth="1"/>
    <col min="17" max="17" width="23.26953125" style="25" bestFit="1" customWidth="1"/>
    <col min="18" max="18" width="23.81640625" style="25" bestFit="1" customWidth="1"/>
    <col min="19" max="19" width="16.1796875" style="25" bestFit="1" customWidth="1"/>
    <col min="20" max="21" width="16.1796875" style="25" customWidth="1"/>
    <col min="22" max="22" width="14.54296875" style="25" bestFit="1" customWidth="1"/>
    <col min="23" max="23" width="15.90625" style="25" bestFit="1" customWidth="1"/>
    <col min="24" max="24" width="16.6328125" style="25" bestFit="1" customWidth="1"/>
    <col min="25" max="25" width="14.26953125" style="25" bestFit="1" customWidth="1"/>
    <col min="26" max="26" width="19.90625" style="25" bestFit="1" customWidth="1"/>
    <col min="27" max="27" width="18" style="25" bestFit="1" customWidth="1"/>
    <col min="28" max="28" width="23" style="25" customWidth="1"/>
    <col min="29" max="29" width="36.90625" customWidth="1"/>
    <col min="30" max="30" width="23.1796875" customWidth="1"/>
    <col min="31" max="31" width="20.6328125" customWidth="1"/>
    <col min="32" max="43" width="8.7265625" customWidth="1"/>
    <col min="44" max="44" width="14.08984375" customWidth="1"/>
    <col min="45" max="45" width="23.6328125" customWidth="1"/>
    <col min="46" max="46" width="20.1796875" customWidth="1"/>
    <col min="47" max="47" width="13.81640625" customWidth="1"/>
    <col min="48" max="48" width="12.453125" customWidth="1"/>
    <col min="49" max="51" width="13.26953125" customWidth="1"/>
    <col min="52" max="53" width="8.7265625" customWidth="1"/>
    <col min="54" max="57" width="0" hidden="1" customWidth="1"/>
    <col min="58" max="16384" width="8.7265625" hidden="1"/>
  </cols>
  <sheetData>
    <row r="1" spans="1:53" s="75" customFormat="1" ht="48.5" customHeight="1" x14ac:dyDescent="0.35">
      <c r="A1" s="74" t="s">
        <v>391</v>
      </c>
      <c r="B1" s="74" t="s">
        <v>392</v>
      </c>
      <c r="C1" s="74" t="s">
        <v>393</v>
      </c>
      <c r="D1" s="74" t="s">
        <v>394</v>
      </c>
      <c r="E1" s="74" t="s">
        <v>395</v>
      </c>
      <c r="F1" s="74" t="s">
        <v>396</v>
      </c>
      <c r="G1" s="74" t="s">
        <v>397</v>
      </c>
      <c r="H1" s="74" t="s">
        <v>398</v>
      </c>
      <c r="I1" s="74" t="s">
        <v>399</v>
      </c>
      <c r="J1" s="72" t="s">
        <v>400</v>
      </c>
      <c r="K1" s="72" t="s">
        <v>401</v>
      </c>
      <c r="L1" s="72" t="s">
        <v>31</v>
      </c>
      <c r="M1" s="72" t="s">
        <v>119</v>
      </c>
      <c r="N1" s="72" t="s">
        <v>99</v>
      </c>
      <c r="O1" s="72" t="s">
        <v>121</v>
      </c>
      <c r="P1" s="72" t="s">
        <v>131</v>
      </c>
      <c r="Q1" s="72" t="s">
        <v>139</v>
      </c>
      <c r="R1" s="72" t="s">
        <v>147</v>
      </c>
      <c r="S1" s="72" t="s">
        <v>151</v>
      </c>
      <c r="T1" s="72" t="s">
        <v>6209</v>
      </c>
      <c r="U1" s="72" t="s">
        <v>6231</v>
      </c>
      <c r="V1" s="72" t="s">
        <v>402</v>
      </c>
      <c r="W1" s="73" t="s">
        <v>6396</v>
      </c>
      <c r="X1" s="73" t="s">
        <v>6397</v>
      </c>
      <c r="Y1" s="73" t="s">
        <v>6398</v>
      </c>
      <c r="Z1" s="73" t="s">
        <v>6399</v>
      </c>
      <c r="AA1" s="73" t="s">
        <v>6400</v>
      </c>
      <c r="AB1" s="73" t="s">
        <v>6401</v>
      </c>
      <c r="AC1" s="76" t="s">
        <v>34</v>
      </c>
      <c r="AD1" s="76" t="s">
        <v>43</v>
      </c>
      <c r="AE1" s="76" t="s">
        <v>52</v>
      </c>
      <c r="AF1" s="76" t="s">
        <v>56</v>
      </c>
      <c r="AG1" s="76" t="s">
        <v>58</v>
      </c>
      <c r="AH1" s="76" t="s">
        <v>60</v>
      </c>
      <c r="AI1" s="76" t="s">
        <v>62</v>
      </c>
      <c r="AJ1" s="76" t="s">
        <v>65</v>
      </c>
      <c r="AK1" s="76" t="s">
        <v>70</v>
      </c>
      <c r="AL1" s="76" t="s">
        <v>74</v>
      </c>
      <c r="AM1" s="76" t="s">
        <v>76</v>
      </c>
      <c r="AN1" s="76" t="s">
        <v>82</v>
      </c>
      <c r="AO1" s="76" t="s">
        <v>86</v>
      </c>
      <c r="AP1" s="76" t="s">
        <v>92</v>
      </c>
      <c r="AQ1" s="76" t="s">
        <v>94</v>
      </c>
      <c r="AR1" s="76" t="s">
        <v>99</v>
      </c>
      <c r="AS1" s="76" t="s">
        <v>121</v>
      </c>
      <c r="AT1" s="76" t="s">
        <v>131</v>
      </c>
      <c r="AU1" s="76" t="s">
        <v>139</v>
      </c>
      <c r="AV1" s="76" t="s">
        <v>147</v>
      </c>
      <c r="AW1" s="76" t="s">
        <v>151</v>
      </c>
      <c r="AX1" s="164" t="s">
        <v>6209</v>
      </c>
      <c r="AY1" s="164" t="s">
        <v>6231</v>
      </c>
      <c r="AZ1" s="164" t="s">
        <v>6388</v>
      </c>
    </row>
    <row r="2" spans="1:53" s="60" customFormat="1" x14ac:dyDescent="0.35">
      <c r="A2" s="78" t="e">
        <f>B$16</f>
        <v>#N/A</v>
      </c>
      <c r="B2" s="78" t="e">
        <f>C$16</f>
        <v>#N/A</v>
      </c>
      <c r="C2" s="78" t="e">
        <f>CONCATENATE(A2,B2)</f>
        <v>#N/A</v>
      </c>
      <c r="D2" s="78" t="e">
        <f t="shared" ref="D2:D9" si="0">IF(C2=H2,"SIM","NÃO")</f>
        <v>#N/A</v>
      </c>
      <c r="E2" s="59">
        <f>SUMIF('Todos os entes (exceto estatal)'!A:A,"COMUM",'Todos os entes (exceto estatal)'!S:S)</f>
        <v>0</v>
      </c>
      <c r="F2" s="58">
        <f>SUMIF('Todos os entes (exceto estatal)'!A:A,"MATRIZ ESPECÍFICA - PODER EXECUTIVO",'Todos os entes (exceto estatal)'!S:S)</f>
        <v>0</v>
      </c>
      <c r="G2" s="58">
        <f>SUMIF('Todos os entes (exceto estatal)'!A:A,"MATRIZ ESPECÍFICA - PODER EXECUTIVO MUNICIPAL",'Todos os entes (exceto estatal)'!S:S)</f>
        <v>0</v>
      </c>
      <c r="H2" s="58" t="str">
        <f>CONCATENATE(J2,K2)</f>
        <v>Poder ExecutivoMunicipal</v>
      </c>
      <c r="I2" s="58" t="s">
        <v>403</v>
      </c>
      <c r="J2" s="58" t="s">
        <v>165</v>
      </c>
      <c r="K2" s="58" t="s">
        <v>170</v>
      </c>
      <c r="L2" s="58">
        <f>Listas!$F$32</f>
        <v>240</v>
      </c>
      <c r="M2" s="58">
        <v>1</v>
      </c>
      <c r="N2" s="58">
        <v>64</v>
      </c>
      <c r="O2" s="58">
        <v>0</v>
      </c>
      <c r="P2" s="58">
        <v>0</v>
      </c>
      <c r="Q2" s="58">
        <v>0</v>
      </c>
      <c r="R2" s="58">
        <v>0</v>
      </c>
      <c r="S2" s="58">
        <v>0</v>
      </c>
      <c r="T2" s="58">
        <v>0</v>
      </c>
      <c r="U2" s="58">
        <v>0</v>
      </c>
      <c r="V2" s="58">
        <f t="shared" ref="V2:V9" si="1">SUM(M2:T2)</f>
        <v>65</v>
      </c>
      <c r="W2" s="58">
        <f>SUMIF('Todos os entes (exceto estatal)'!F$14:F$113,"Recomendada",'Todos os entes (exceto estatal)'!S$14:S$113)+SUMIF('Todos os entes (exceto estatal)'!F118:F151,"Recomendada",'Todos os entes (exceto estatal)'!S118:S151)</f>
        <v>0</v>
      </c>
      <c r="X2" s="58">
        <f>SUMIF('Todos os entes (exceto estatal)'!F$14:F$113,"Obrigatória",'Todos os entes (exceto estatal)'!S$14:S$113)+SUMIF('Todos os entes (exceto estatal)'!F118:F151,"Obrigatória",'Todos os entes (exceto estatal)'!S118:S151)</f>
        <v>0</v>
      </c>
      <c r="Y2" s="58">
        <f>SUMIF('Todos os entes (exceto estatal)'!F$14:F$113,"Essencial",'Todos os entes (exceto estatal)'!S$14:S$113)+SUMIF('Todos os entes (exceto estatal)'!F118:F151,"Essencial",'Todos os entes (exceto estatal)'!S118:S151)</f>
        <v>0</v>
      </c>
      <c r="Z2" s="58">
        <f>SUMIF('Todos os entes (exceto estatal)'!F$14:F$113,"Recomendada",'Todos os entes (exceto estatal)'!H$14:H$113)+SUMIF('Todos os entes (exceto estatal)'!F118:F151,"Recomendada",'Todos os entes (exceto estatal)'!H118:H151)</f>
        <v>35</v>
      </c>
      <c r="AA2" s="58">
        <f>SUMIF('Todos os entes (exceto estatal)'!F$14:F$113,"Obrigatória",'Todos os entes (exceto estatal)'!H$14:H$113)+SUMIF('Todos os entes (exceto estatal)'!F118:F151,"Obrigatória",'Todos os entes (exceto estatal)'!H118:H151)</f>
        <v>187.5</v>
      </c>
      <c r="AB2" s="58">
        <f>SUMIF('Todos os entes (exceto estatal)'!F$14:F$113,"Essencial",'Todos os entes (exceto estatal)'!H$14:H$113)+SUMIF('Todos os entes (exceto estatal)'!F118:F151,"Essencial",'Todos os entes (exceto estatal)'!H118:H151)</f>
        <v>88</v>
      </c>
      <c r="AC2" s="64" t="e">
        <f>IF($E$15=$H2,$AD$15*(SUMIF('Todos os entes (exceto estatal)'!$B:$B,Cálculos!AC$1,'Todos os entes (exceto estatal)'!$S:$S)/SUMIF('Todos os entes (exceto estatal)'!$B:$B,Cálculos!AC$1,'Todos os entes (exceto estatal)'!$H:$H)),0)</f>
        <v>#N/A</v>
      </c>
      <c r="AD2" s="64" t="e">
        <f>IF($E$15=$H2,$AD$16*(SUMIF('Todos os entes (exceto estatal)'!$B:$B,Cálculos!AD$1,'Todos os entes (exceto estatal)'!$S:$S)/SUMIF('Todos os entes (exceto estatal)'!$B:$B,Cálculos!AD$1,'Todos os entes (exceto estatal)'!$H:$H)),0)</f>
        <v>#N/A</v>
      </c>
      <c r="AE2" s="64">
        <f>'Todos os entes (exceto estatal)'!T$32*Cálculos!$AD$17</f>
        <v>0</v>
      </c>
      <c r="AF2" s="64" t="e">
        <f>IF($E$15=$H2,$AD$18*(SUMIF('Todos os entes (exceto estatal)'!$B:$B,Cálculos!AF$1,'Todos os entes (exceto estatal)'!$S:$S)/SUMIF('Todos os entes (exceto estatal)'!$B:$B,Cálculos!AF$1,'Todos os entes (exceto estatal)'!$H:$H)),0)</f>
        <v>#N/A</v>
      </c>
      <c r="AG2" s="64" t="e">
        <f>IF($E$15=$H2,$AD$19*(SUMIF('Todos os entes (exceto estatal)'!$B:$B,Cálculos!AG$1,'Todos os entes (exceto estatal)'!$S:$S)/SUMIF('Todos os entes (exceto estatal)'!$B:$B,Cálculos!AG$1,'Todos os entes (exceto estatal)'!$H:$H)),0)</f>
        <v>#N/A</v>
      </c>
      <c r="AH2" s="64" t="e">
        <f>IF($E$15=$H2,$AD$20*(SUMIF('Todos os entes (exceto estatal)'!$B:$B,Cálculos!AH$1,'Todos os entes (exceto estatal)'!$S:$S)/SUMIF('Todos os entes (exceto estatal)'!$B:$B,Cálculos!AH$1,'Todos os entes (exceto estatal)'!$H:$H)),0)</f>
        <v>#N/A</v>
      </c>
      <c r="AI2" s="64" t="e">
        <f>IF($E$15=$H2,$AD$21*(SUMIF('Todos os entes (exceto estatal)'!$B:$B,Cálculos!AI$1,'Todos os entes (exceto estatal)'!$S:$S)/SUMIF('Todos os entes (exceto estatal)'!$B:$B,Cálculos!AI$1,'Todos os entes (exceto estatal)'!$H:$H)),0)</f>
        <v>#N/A</v>
      </c>
      <c r="AJ2" s="64" t="e">
        <f>IF($E$15=$H2,$AD$22*(SUMIF('Todos os entes (exceto estatal)'!$B:$B,Cálculos!AJ$1,'Todos os entes (exceto estatal)'!$S:$S)/SUMIF('Todos os entes (exceto estatal)'!$B:$B,Cálculos!AJ$1,'Todos os entes (exceto estatal)'!$H:$H)),0)</f>
        <v>#N/A</v>
      </c>
      <c r="AK2" s="64" t="e">
        <f>IF($E$15=$H2,$AD$23*(SUMIF('Todos os entes (exceto estatal)'!$B:$B,Cálculos!AK$1,'Todos os entes (exceto estatal)'!$S:$S)/SUMIF('Todos os entes (exceto estatal)'!$B:$B,Cálculos!AK$1,'Todos os entes (exceto estatal)'!$H:$H)),0)</f>
        <v>#N/A</v>
      </c>
      <c r="AL2" s="64" t="e">
        <f>IF($E$15=$H2,$AD$24*(SUMIF('Todos os entes (exceto estatal)'!$B:$B,Cálculos!AL$1,'Todos os entes (exceto estatal)'!$S:$S)/SUMIF('Todos os entes (exceto estatal)'!$B:$B,Cálculos!AL$1,'Todos os entes (exceto estatal)'!$H:$H)),0)</f>
        <v>#N/A</v>
      </c>
      <c r="AM2" s="64">
        <f>'Todos os entes (exceto estatal)'!$T$83*Cálculos!$AD$25</f>
        <v>0</v>
      </c>
      <c r="AN2" s="64" t="e">
        <f>IF($E$15=$H2,$AD$26*(SUMIF('Todos os entes (exceto estatal)'!$B:$B,Cálculos!AN$1,'Todos os entes (exceto estatal)'!$S:$S)/SUMIF('Todos os entes (exceto estatal)'!$B:$B,Cálculos!AN$1,'Todos os entes (exceto estatal)'!$H:$H)),0)</f>
        <v>#N/A</v>
      </c>
      <c r="AO2" s="64" t="e">
        <f>IF($E$15=$H2,$AD$27*(SUMIF('Todos os entes (exceto estatal)'!$B:$B,Cálculos!AO$1,'Todos os entes (exceto estatal)'!$S:$S)/SUMIF('Todos os entes (exceto estatal)'!$B:$B,Cálculos!AO$1,'Todos os entes (exceto estatal)'!$H:$H)),0)</f>
        <v>#N/A</v>
      </c>
      <c r="AP2" s="64" t="e">
        <f>IF($E$15=$H2,$AD$28*(SUMIF('Todos os entes (exceto estatal)'!$B:$B,Cálculos!AP$1,'Todos os entes (exceto estatal)'!$S:$S)/SUMIF('Todos os entes (exceto estatal)'!$B:$B,Cálculos!AP$1,'Todos os entes (exceto estatal)'!$H:$H)),0)</f>
        <v>#N/A</v>
      </c>
      <c r="AQ2" s="64" t="e">
        <f>IF($E$15=$H2,$AD$29*(SUMIF('Todos os entes (exceto estatal)'!$B:$B,Cálculos!AQ$1,'Todos os entes (exceto estatal)'!$S:$S)/SUMIF('Todos os entes (exceto estatal)'!$B:$B,Cálculos!AQ$1,'Todos os entes (exceto estatal)'!$H:$H)),0)</f>
        <v>#N/A</v>
      </c>
      <c r="AR2" s="44">
        <f>'Todos os entes (exceto estatal)'!T150*Cálculos!AD30</f>
        <v>0</v>
      </c>
      <c r="AS2" s="44"/>
      <c r="AT2" s="44"/>
      <c r="AU2" s="44"/>
      <c r="AV2" s="44"/>
      <c r="AW2" s="44"/>
      <c r="AX2" s="44"/>
      <c r="AY2" s="44"/>
      <c r="AZ2" s="77" t="e">
        <f>SUM(AC2:AY2)</f>
        <v>#N/A</v>
      </c>
      <c r="BA2" s="77">
        <f>AR2</f>
        <v>0</v>
      </c>
    </row>
    <row r="3" spans="1:53" x14ac:dyDescent="0.35">
      <c r="A3" s="78" t="e">
        <f t="shared" ref="A3:B12" si="2">B$16</f>
        <v>#N/A</v>
      </c>
      <c r="B3" s="78" t="e">
        <f t="shared" si="2"/>
        <v>#N/A</v>
      </c>
      <c r="C3" s="78" t="e">
        <f>CONCATENATE(A3,B3)</f>
        <v>#N/A</v>
      </c>
      <c r="D3" s="78" t="e">
        <f t="shared" si="0"/>
        <v>#N/A</v>
      </c>
      <c r="E3" s="23">
        <f>SUMIF('Todos os entes (exceto estatal)'!A:A,"COMUM",'Todos os entes (exceto estatal)'!S:S)</f>
        <v>0</v>
      </c>
      <c r="F3" s="21">
        <f>SUMIF('Todos os entes (exceto estatal)'!A:A,"MATRIZ ESPECÍFICA - PODER LEGISLATIVO",'Todos os entes (exceto estatal)'!S:S)</f>
        <v>0</v>
      </c>
      <c r="G3" s="21">
        <v>0</v>
      </c>
      <c r="H3" s="21" t="str">
        <f>CONCATENATE(J3,K3)</f>
        <v>Poder LegislativoMunicipal</v>
      </c>
      <c r="I3" s="21" t="s">
        <v>403</v>
      </c>
      <c r="J3" s="21" t="s">
        <v>162</v>
      </c>
      <c r="K3" s="21" t="s">
        <v>170</v>
      </c>
      <c r="L3" s="21">
        <f>Listas!$F$32</f>
        <v>240</v>
      </c>
      <c r="M3" s="21">
        <v>0</v>
      </c>
      <c r="N3" s="21">
        <v>0</v>
      </c>
      <c r="O3" s="21">
        <f>Listas!F35</f>
        <v>43.5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f t="shared" si="1"/>
        <v>43.5</v>
      </c>
      <c r="W3" s="58">
        <f>SUMIF('Todos os entes (exceto estatal)'!F$14:F$113,"Recomendada",'Todos os entes (exceto estatal)'!S$14:S$113)+SUMIF('Todos os entes (exceto estatal)'!F158:F168,"Recomendada",'Todos os entes (exceto estatal)'!S158:S168)</f>
        <v>0</v>
      </c>
      <c r="X3" s="58">
        <f>SUMIF('Todos os entes (exceto estatal)'!F$14:F$113,"Obrigatória",'Todos os entes (exceto estatal)'!S$14:S$113)+SUMIF('Todos os entes (exceto estatal)'!F158:F168,"Obrigatória",'Todos os entes (exceto estatal)'!S158:S168)</f>
        <v>0</v>
      </c>
      <c r="Y3" s="58">
        <f>SUMIF('Todos os entes (exceto estatal)'!F$14:F$113,"Essencial",'Todos os entes (exceto estatal)'!S$14:S$113)+SUMIF('Todos os entes (exceto estatal)'!F158:F168,"Essencial",'Todos os entes (exceto estatal)'!S158:S168)</f>
        <v>0</v>
      </c>
      <c r="Z3" s="21">
        <f>SUMIF('Todos os entes (exceto estatal)'!F$14:F$113,"Recomendada",'Todos os entes (exceto estatal)'!H$14:H$113)+SUMIF('Todos os entes (exceto estatal)'!F158:F168,"Recomendada",'Todos os entes (exceto estatal)'!H158:H168)</f>
        <v>39</v>
      </c>
      <c r="AA3" s="21">
        <f>SUMIF('Todos os entes (exceto estatal)'!F$14:F$113,"Obrigatória",'Todos os entes (exceto estatal)'!H$14:H$113)+SUMIF('Todos os entes (exceto estatal)'!F158:F168,"Obrigatória",'Todos os entes (exceto estatal)'!H158:H168)</f>
        <v>196.5</v>
      </c>
      <c r="AB3" s="21">
        <f>SUMIF('Todos os entes (exceto estatal)'!F$14:F$113,"Essencial",'Todos os entes (exceto estatal)'!H$14:H$113)+SUMIF('Todos os entes (exceto estatal)'!F158:F168,"Essencial",'Todos os entes (exceto estatal)'!H158:H168)</f>
        <v>48</v>
      </c>
      <c r="AC3" s="64" t="e">
        <f>IF($E$15=$H3,$AE$15*(SUMIF('Todos os entes (exceto estatal)'!$B:$B,Cálculos!AC$1,'Todos os entes (exceto estatal)'!$S:$S)/SUMIF('Todos os entes (exceto estatal)'!$B:$B,Cálculos!AC$1,'Todos os entes (exceto estatal)'!$H:$H)),0)</f>
        <v>#N/A</v>
      </c>
      <c r="AD3" s="64" t="e">
        <f>IF($E$15=$H3,$AE$16*(SUMIF('Todos os entes (exceto estatal)'!$B:$B,Cálculos!AD$1,'Todos os entes (exceto estatal)'!$S:$S)/SUMIF('Todos os entes (exceto estatal)'!$B:$B,Cálculos!AD$1,'Todos os entes (exceto estatal)'!$H:$H)),0)</f>
        <v>#N/A</v>
      </c>
      <c r="AE3" s="64">
        <f>'Todos os entes (exceto estatal)'!T$32*Cálculos!$AE$17</f>
        <v>0</v>
      </c>
      <c r="AF3" s="64" t="e">
        <f>IF($E$15=$H3,$AE$18*(SUMIF('Todos os entes (exceto estatal)'!$B:$B,Cálculos!AF$1,'Todos os entes (exceto estatal)'!$S:$S)/SUMIF('Todos os entes (exceto estatal)'!$B:$B,Cálculos!AF$1,'Todos os entes (exceto estatal)'!$H:$H)),0)</f>
        <v>#N/A</v>
      </c>
      <c r="AG3" s="64" t="e">
        <f>IF($E$15=$H3,$AE$19*(SUMIF('Todos os entes (exceto estatal)'!$B:$B,Cálculos!AG$1,'Todos os entes (exceto estatal)'!$S:$S)/SUMIF('Todos os entes (exceto estatal)'!$B:$B,Cálculos!AG$1,'Todos os entes (exceto estatal)'!$H:$H)),0)</f>
        <v>#N/A</v>
      </c>
      <c r="AH3" s="64" t="e">
        <f>IF($E$15=$H3,$AE$20*(SUMIF('Todos os entes (exceto estatal)'!$B:$B,Cálculos!AH$1,'Todos os entes (exceto estatal)'!$S:$S)/SUMIF('Todos os entes (exceto estatal)'!$B:$B,Cálculos!AH$1,'Todos os entes (exceto estatal)'!$H:$H)),0)</f>
        <v>#N/A</v>
      </c>
      <c r="AI3" s="64" t="e">
        <f>IF($E$15=$H3,$AE$21*(SUMIF('Todos os entes (exceto estatal)'!$B:$B,Cálculos!AI$1,'Todos os entes (exceto estatal)'!$S:$S)/SUMIF('Todos os entes (exceto estatal)'!$B:$B,Cálculos!AI$1,'Todos os entes (exceto estatal)'!$H:$H)),0)</f>
        <v>#N/A</v>
      </c>
      <c r="AJ3" s="64" t="e">
        <f>IF($E$15=$H3,$AE$22*(SUMIF('Todos os entes (exceto estatal)'!$B:$B,Cálculos!AJ$1,'Todos os entes (exceto estatal)'!$S:$S)/SUMIF('Todos os entes (exceto estatal)'!$B:$B,Cálculos!AJ$1,'Todos os entes (exceto estatal)'!$H:$H)),0)</f>
        <v>#N/A</v>
      </c>
      <c r="AK3" s="64" t="e">
        <f>IF($E$15=$H3,$AE$23*(SUMIF('Todos os entes (exceto estatal)'!$B:$B,Cálculos!AK$1,'Todos os entes (exceto estatal)'!$S:$S)/SUMIF('Todos os entes (exceto estatal)'!$B:$B,Cálculos!AK$1,'Todos os entes (exceto estatal)'!$H:$H)),0)</f>
        <v>#N/A</v>
      </c>
      <c r="AL3" s="64" t="e">
        <f>IF($E$15=$H3,$AE$24*(SUMIF('Todos os entes (exceto estatal)'!$B:$B,Cálculos!AL$1,'Todos os entes (exceto estatal)'!$S:$S)/SUMIF('Todos os entes (exceto estatal)'!$B:$B,Cálculos!AL$1,'Todos os entes (exceto estatal)'!$H:$H)),0)</f>
        <v>#N/A</v>
      </c>
      <c r="AM3" s="64">
        <f>'Todos os entes (exceto estatal)'!$T$83*Cálculos!$AE$25</f>
        <v>0</v>
      </c>
      <c r="AN3" s="64" t="e">
        <f>IF($E$15=$H3,$AE$26*(SUMIF('Todos os entes (exceto estatal)'!$B:$B,Cálculos!AN$1,'Todos os entes (exceto estatal)'!$S:$S)/SUMIF('Todos os entes (exceto estatal)'!$B:$B,Cálculos!AN$1,'Todos os entes (exceto estatal)'!$H:$H)),0)</f>
        <v>#N/A</v>
      </c>
      <c r="AO3" s="64" t="e">
        <f>IF($E$15=$H3,$AE$27*(SUMIF('Todos os entes (exceto estatal)'!$B:$B,Cálculos!AO$1,'Todos os entes (exceto estatal)'!$S:$S)/SUMIF('Todos os entes (exceto estatal)'!$B:$B,Cálculos!AO$1,'Todos os entes (exceto estatal)'!$H:$H)),0)</f>
        <v>#N/A</v>
      </c>
      <c r="AP3" s="64" t="e">
        <f>IF($E$15=$H3,$AE$28*(SUMIF('Todos os entes (exceto estatal)'!$B:$B,Cálculos!AP$1,'Todos os entes (exceto estatal)'!$S:$S)/SUMIF('Todos os entes (exceto estatal)'!$B:$B,Cálculos!AP$1,'Todos os entes (exceto estatal)'!$H:$H)),0)</f>
        <v>#N/A</v>
      </c>
      <c r="AQ3" s="64" t="e">
        <f>IF($E$15=$H3,$AE$29*(SUMIF('Todos os entes (exceto estatal)'!$B:$B,Cálculos!AQ$1,'Todos os entes (exceto estatal)'!$S:$S)/SUMIF('Todos os entes (exceto estatal)'!$B:$B,Cálculos!AQ$1,'Todos os entes (exceto estatal)'!$H:$H)),0)</f>
        <v>#N/A</v>
      </c>
      <c r="AR3" s="64"/>
      <c r="AS3" s="44">
        <f>'Todos os entes (exceto estatal)'!T170*Cálculos!AE30</f>
        <v>0</v>
      </c>
      <c r="AT3" s="44"/>
      <c r="AU3" s="44"/>
      <c r="AV3" s="44"/>
      <c r="AW3" s="44"/>
      <c r="AX3" s="44"/>
      <c r="AY3" s="44"/>
      <c r="AZ3" s="77" t="e">
        <f t="shared" ref="AZ3:AZ11" si="3">SUM(AC3:AY3)</f>
        <v>#N/A</v>
      </c>
      <c r="BA3" s="65">
        <f>AS3</f>
        <v>0</v>
      </c>
    </row>
    <row r="4" spans="1:53" s="60" customFormat="1" x14ac:dyDescent="0.35">
      <c r="A4" s="78" t="e">
        <f t="shared" si="2"/>
        <v>#N/A</v>
      </c>
      <c r="B4" s="78" t="e">
        <f t="shared" si="2"/>
        <v>#N/A</v>
      </c>
      <c r="C4" s="78" t="e">
        <f t="shared" ref="C4:C9" si="4">CONCATENATE(A4,B4)</f>
        <v>#N/A</v>
      </c>
      <c r="D4" s="78" t="e">
        <f t="shared" si="0"/>
        <v>#N/A</v>
      </c>
      <c r="E4" s="59">
        <f>SUMIF('Todos os entes (exceto estatal)'!A:A,"COMUM",'Todos os entes (exceto estatal)'!S:S)</f>
        <v>0</v>
      </c>
      <c r="F4" s="58">
        <f>SUMIF('Todos os entes (exceto estatal)'!A:A,"MATRIZ ESPECÍFICA - PODER EXECUTIVO",'Todos os entes (exceto estatal)'!S:S)</f>
        <v>0</v>
      </c>
      <c r="G4" s="58">
        <v>0</v>
      </c>
      <c r="H4" s="58" t="str">
        <f>CONCATENATE(J4,K4)</f>
        <v>Poder ExecutivoEstadual</v>
      </c>
      <c r="I4" s="58" t="s">
        <v>404</v>
      </c>
      <c r="J4" s="58" t="s">
        <v>165</v>
      </c>
      <c r="K4" s="58" t="s">
        <v>163</v>
      </c>
      <c r="L4" s="58">
        <f>Listas!$F$32</f>
        <v>240</v>
      </c>
      <c r="M4" s="58">
        <v>0</v>
      </c>
      <c r="N4" s="58">
        <v>65</v>
      </c>
      <c r="O4" s="58">
        <v>0</v>
      </c>
      <c r="P4" s="58">
        <v>0</v>
      </c>
      <c r="Q4" s="58">
        <v>0</v>
      </c>
      <c r="R4" s="58">
        <v>0</v>
      </c>
      <c r="S4" s="58">
        <v>0</v>
      </c>
      <c r="T4" s="58">
        <v>0</v>
      </c>
      <c r="U4" s="58">
        <v>0</v>
      </c>
      <c r="V4" s="58">
        <f t="shared" si="1"/>
        <v>65</v>
      </c>
      <c r="W4" s="58">
        <f>SUMIF('Todos os entes (exceto estatal)'!F$14:F$113,"Recomendada",'Todos os entes (exceto estatal)'!S$14:S$113)+SUMIF('Todos os entes (exceto estatal)'!F118:F151,"Recomendada",'Todos os entes (exceto estatal)'!S118:S151)</f>
        <v>0</v>
      </c>
      <c r="X4" s="58">
        <f>SUMIF('Todos os entes (exceto estatal)'!F$14:F$113,"Obrigatória",'Todos os entes (exceto estatal)'!S$14:S$113)+SUMIF('Todos os entes (exceto estatal)'!F118:F148,"Obrigatória",'Todos os entes (exceto estatal)'!S118:S148)</f>
        <v>0</v>
      </c>
      <c r="Y4" s="58">
        <f>SUMIF('Todos os entes (exceto estatal)'!F$14:F$113,"Essencial",'Todos os entes (exceto estatal)'!S$14:S$113)+SUMIF('Todos os entes (exceto estatal)'!F118:F148,"Essencial",'Todos os entes (exceto estatal)'!S118:S148)</f>
        <v>0</v>
      </c>
      <c r="Z4" s="58">
        <f>SUMIF('Todos os entes (exceto estatal)'!F$14:F$113,"Recomendada",'Todos os entes (exceto estatal)'!H$14:H$113)+SUMIF('Todos os entes (exceto estatal)'!F118:F148,"Recomendada",'Todos os entes (exceto estatal)'!H118:H148)</f>
        <v>35</v>
      </c>
      <c r="AA4" s="58">
        <f>SUMIF('Todos os entes (exceto estatal)'!F$14:F$113,"Obrigatória",'Todos os entes (exceto estatal)'!H$14:H$113)+SUMIF('Todos os entes (exceto estatal)'!F118:F148,"Obrigatória",'Todos os entes (exceto estatal)'!H118:H148)</f>
        <v>186</v>
      </c>
      <c r="AB4" s="58">
        <f>SUMIF('Todos os entes (exceto estatal)'!F$14:F$113,"Essencial",'Todos os entes (exceto estatal)'!H$14:H$113)+SUMIF('Todos os entes (exceto estatal)'!F118:F148,"Essencial",'Todos os entes (exceto estatal)'!H118:H148)</f>
        <v>88</v>
      </c>
      <c r="AC4" s="64" t="e">
        <f>IF($E$15=$H4,$AD$15*(SUMIF('Todos os entes (exceto estatal)'!$B:$B,Cálculos!AC$1,'Todos os entes (exceto estatal)'!$S:$S)/SUMIF('Todos os entes (exceto estatal)'!$B:$B,Cálculos!AC$1,'Todos os entes (exceto estatal)'!$H:$H)),0)</f>
        <v>#N/A</v>
      </c>
      <c r="AD4" s="64" t="e">
        <f>IF($E$15=$H4,$AD$16*(SUMIF('Todos os entes (exceto estatal)'!$B:$B,Cálculos!AD$1,'Todos os entes (exceto estatal)'!$S:$S)/SUMIF('Todos os entes (exceto estatal)'!$B:$B,Cálculos!AD$1,'Todos os entes (exceto estatal)'!$H:$H)),0)</f>
        <v>#N/A</v>
      </c>
      <c r="AE4" s="64">
        <f>'Todos os entes (exceto estatal)'!T$32*Cálculos!$AD$17</f>
        <v>0</v>
      </c>
      <c r="AF4" s="64" t="e">
        <f>IF($E$15=$H4,$AD$18*(SUMIF('Todos os entes (exceto estatal)'!$B:$B,Cálculos!AF$1,'Todos os entes (exceto estatal)'!$S:$S)/SUMIF('Todos os entes (exceto estatal)'!$B:$B,Cálculos!AF$1,'Todos os entes (exceto estatal)'!$H:$H)),0)</f>
        <v>#N/A</v>
      </c>
      <c r="AG4" s="64" t="e">
        <f>IF($E$15=$H4,$AD$19*(SUMIF('Todos os entes (exceto estatal)'!$B:$B,Cálculos!AG$1,'Todos os entes (exceto estatal)'!$S:$S)/SUMIF('Todos os entes (exceto estatal)'!$B:$B,Cálculos!AG$1,'Todos os entes (exceto estatal)'!$H:$H)),0)</f>
        <v>#N/A</v>
      </c>
      <c r="AH4" s="64" t="e">
        <f>IF($E$15=$H4,$AD$20*(SUMIF('Todos os entes (exceto estatal)'!$B:$B,Cálculos!AH$1,'Todos os entes (exceto estatal)'!$S:$S)/SUMIF('Todos os entes (exceto estatal)'!$B:$B,Cálculos!AH$1,'Todos os entes (exceto estatal)'!$H:$H)),0)</f>
        <v>#N/A</v>
      </c>
      <c r="AI4" s="64" t="e">
        <f>IF($E$15=$H4,$AD$21*(SUMIF('Todos os entes (exceto estatal)'!$B:$B,Cálculos!AI$1,'Todos os entes (exceto estatal)'!$S:$S)/SUMIF('Todos os entes (exceto estatal)'!$B:$B,Cálculos!AI$1,'Todos os entes (exceto estatal)'!$H:$H)),0)</f>
        <v>#N/A</v>
      </c>
      <c r="AJ4" s="64" t="e">
        <f>IF($E$15=$H4,$AD$22*(SUMIF('Todos os entes (exceto estatal)'!$B:$B,Cálculos!AJ$1,'Todos os entes (exceto estatal)'!$S:$S)/SUMIF('Todos os entes (exceto estatal)'!$B:$B,Cálculos!AJ$1,'Todos os entes (exceto estatal)'!$H:$H)),0)</f>
        <v>#N/A</v>
      </c>
      <c r="AK4" s="64" t="e">
        <f>IF($E$15=$H4,$AD$23*(SUMIF('Todos os entes (exceto estatal)'!$B:$B,Cálculos!AK$1,'Todos os entes (exceto estatal)'!$S:$S)/SUMIF('Todos os entes (exceto estatal)'!$B:$B,Cálculos!AK$1,'Todos os entes (exceto estatal)'!$H:$H)),0)</f>
        <v>#N/A</v>
      </c>
      <c r="AL4" s="64" t="e">
        <f>IF($E$15=$H4,$AD$24*(SUMIF('Todos os entes (exceto estatal)'!$B:$B,Cálculos!AL$1,'Todos os entes (exceto estatal)'!$S:$S)/SUMIF('Todos os entes (exceto estatal)'!$B:$B,Cálculos!AL$1,'Todos os entes (exceto estatal)'!$H:$H)),0)</f>
        <v>#N/A</v>
      </c>
      <c r="AM4" s="64">
        <f>'Todos os entes (exceto estatal)'!$T$83*Cálculos!$AD$25</f>
        <v>0</v>
      </c>
      <c r="AN4" s="64" t="e">
        <f>IF($E$15=$H4,$AD$26*(SUMIF('Todos os entes (exceto estatal)'!$B:$B,Cálculos!AN$1,'Todos os entes (exceto estatal)'!$S:$S)/SUMIF('Todos os entes (exceto estatal)'!$B:$B,Cálculos!AN$1,'Todos os entes (exceto estatal)'!$H:$H)),0)</f>
        <v>#N/A</v>
      </c>
      <c r="AO4" s="64" t="e">
        <f>IF($E$15=$H4,$AD$27*(SUMIF('Todos os entes (exceto estatal)'!$B:$B,Cálculos!AO$1,'Todos os entes (exceto estatal)'!$S:$S)/SUMIF('Todos os entes (exceto estatal)'!$B:$B,Cálculos!AO$1,'Todos os entes (exceto estatal)'!$H:$H)),0)</f>
        <v>#N/A</v>
      </c>
      <c r="AP4" s="64" t="e">
        <f>IF($E$15=$H4,$AD$28*(SUMIF('Todos os entes (exceto estatal)'!$B:$B,Cálculos!AP$1,'Todos os entes (exceto estatal)'!$S:$S)/SUMIF('Todos os entes (exceto estatal)'!$B:$B,Cálculos!AP$1,'Todos os entes (exceto estatal)'!$H:$H)),0)</f>
        <v>#N/A</v>
      </c>
      <c r="AQ4" s="64" t="e">
        <f>IF($E$15=$H4,$AD$29*(SUMIF('Todos os entes (exceto estatal)'!$B:$B,Cálculos!AQ$1,'Todos os entes (exceto estatal)'!$S:$S)/SUMIF('Todos os entes (exceto estatal)'!$B:$B,Cálculos!AQ$1,'Todos os entes (exceto estatal)'!$H:$H)),0)</f>
        <v>#N/A</v>
      </c>
      <c r="AR4" s="44">
        <f>'Todos os entes (exceto estatal)'!T150*Cálculos!AD30</f>
        <v>0</v>
      </c>
      <c r="AS4" s="44"/>
      <c r="AT4" s="44"/>
      <c r="AU4" s="44"/>
      <c r="AV4" s="44"/>
      <c r="AW4" s="44"/>
      <c r="AX4" s="44"/>
      <c r="AY4" s="44"/>
      <c r="AZ4" s="77" t="e">
        <f t="shared" si="3"/>
        <v>#N/A</v>
      </c>
      <c r="BA4" s="77">
        <f>AR4</f>
        <v>0</v>
      </c>
    </row>
    <row r="5" spans="1:53" x14ac:dyDescent="0.35">
      <c r="A5" s="78" t="e">
        <f t="shared" si="2"/>
        <v>#N/A</v>
      </c>
      <c r="B5" s="78" t="e">
        <f t="shared" si="2"/>
        <v>#N/A</v>
      </c>
      <c r="C5" s="78" t="e">
        <f t="shared" si="4"/>
        <v>#N/A</v>
      </c>
      <c r="D5" s="78" t="e">
        <f t="shared" si="0"/>
        <v>#N/A</v>
      </c>
      <c r="E5" s="23">
        <f>SUMIF('Todos os entes (exceto estatal)'!A:A,"COMUM",'Todos os entes (exceto estatal)'!S:S)</f>
        <v>0</v>
      </c>
      <c r="F5" s="21">
        <f>SUMIF('Todos os entes (exceto estatal)'!A:A,"MATRIZ ESPECÍFICA - PODER JUDICIÁRIO",'Todos os entes (exceto estatal)'!S:S)</f>
        <v>0</v>
      </c>
      <c r="G5" s="21">
        <v>0</v>
      </c>
      <c r="H5" s="21" t="str">
        <f>CONCATENATE(J5,K5)</f>
        <v>Poder JudiciárioEstadual</v>
      </c>
      <c r="I5" s="21" t="s">
        <v>405</v>
      </c>
      <c r="J5" s="21" t="s">
        <v>166</v>
      </c>
      <c r="K5" s="21" t="s">
        <v>163</v>
      </c>
      <c r="L5" s="21">
        <f>Listas!$F$32</f>
        <v>240</v>
      </c>
      <c r="M5" s="21">
        <v>0</v>
      </c>
      <c r="N5" s="21">
        <v>0</v>
      </c>
      <c r="O5" s="21">
        <v>0</v>
      </c>
      <c r="P5" s="21">
        <f>Listas!F36</f>
        <v>22.5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f t="shared" si="1"/>
        <v>22.5</v>
      </c>
      <c r="W5" s="58">
        <f>SUMIF('Todos os entes (exceto estatal)'!F$14:F$113,"Recomendada",'Todos os entes (exceto estatal)'!S$14:S$113)+SUMIF('Todos os entes (exceto estatal)'!F174:F179,"Recomendada",'Todos os entes (exceto estatal)'!S174:S179)</f>
        <v>0</v>
      </c>
      <c r="X5" s="58">
        <f>SUMIF('Todos os entes (exceto estatal)'!F$14:F$113,"Obrigatória",'Todos os entes (exceto estatal)'!S$14:S$113)+SUMIF('Todos os entes (exceto estatal)'!F174:F179,"Obrigatória",'Todos os entes (exceto estatal)'!S174:S179)</f>
        <v>0</v>
      </c>
      <c r="Y5" s="58">
        <f>SUMIF('Todos os entes (exceto estatal)'!F$14:F$113,"Essencial",'Todos os entes (exceto estatal)'!S$14:S$113)+SUMIF('Todos os entes (exceto estatal)'!F174:F179,"Essencial",'Todos os entes (exceto estatal)'!S174:S179)</f>
        <v>0</v>
      </c>
      <c r="Z5" s="21">
        <f>SUMIF('Todos os entes (exceto estatal)'!F$14:F$113,"Recomendada",'Todos os entes (exceto estatal)'!H$14:H$113)+SUMIF('Todos os entes (exceto estatal)'!F174:F179,"Recomendada",'Todos os entes (exceto estatal)'!H174:H179)</f>
        <v>36</v>
      </c>
      <c r="AA5" s="21">
        <f>SUMIF('Todos os entes (exceto estatal)'!F$14:F$113,"Obrigatória",'Todos os entes (exceto estatal)'!H$14:H$113)+SUMIF('Todos os entes (exceto estatal)'!F174:F179,"Obrigatória",'Todos os entes (exceto estatal)'!H174:H179)</f>
        <v>178.5</v>
      </c>
      <c r="AB5" s="21">
        <f>SUMIF('Todos os entes (exceto estatal)'!F$14:F$113,"Essencial",'Todos os entes (exceto estatal)'!H$14:H$113)+SUMIF('Todos os entes (exceto estatal)'!F174:F179,"Essencial",'Todos os entes (exceto estatal)'!H174:H179)</f>
        <v>48</v>
      </c>
      <c r="AC5" s="64" t="e">
        <f>IF($E$15=$H5,$AE$15*(SUMIF('Todos os entes (exceto estatal)'!$B:$B,Cálculos!AC$1,'Todos os entes (exceto estatal)'!$S:$S)/SUMIF('Todos os entes (exceto estatal)'!$B:$B,Cálculos!AC$1,'Todos os entes (exceto estatal)'!$H:$H)),0)</f>
        <v>#N/A</v>
      </c>
      <c r="AD5" s="64" t="e">
        <f>IF($E$15=$H5,$AE$16*(SUMIF('Todos os entes (exceto estatal)'!$B:$B,Cálculos!AD$1,'Todos os entes (exceto estatal)'!$S:$S)/SUMIF('Todos os entes (exceto estatal)'!$B:$B,Cálculos!AD$1,'Todos os entes (exceto estatal)'!$H:$H)),0)</f>
        <v>#N/A</v>
      </c>
      <c r="AE5" s="64">
        <f>'Todos os entes (exceto estatal)'!T$32*Cálculos!$AE$17</f>
        <v>0</v>
      </c>
      <c r="AF5" s="64" t="e">
        <f>IF($E$15=$H5,$AE$18*(SUMIF('Todos os entes (exceto estatal)'!$B:$B,Cálculos!AF$1,'Todos os entes (exceto estatal)'!$S:$S)/SUMIF('Todos os entes (exceto estatal)'!$B:$B,Cálculos!AF$1,'Todos os entes (exceto estatal)'!$H:$H)),0)</f>
        <v>#N/A</v>
      </c>
      <c r="AG5" s="64" t="e">
        <f>IF($E$15=$H5,$AE$19*(SUMIF('Todos os entes (exceto estatal)'!$B:$B,Cálculos!AG$1,'Todos os entes (exceto estatal)'!$S:$S)/SUMIF('Todos os entes (exceto estatal)'!$B:$B,Cálculos!AG$1,'Todos os entes (exceto estatal)'!$H:$H)),0)</f>
        <v>#N/A</v>
      </c>
      <c r="AH5" s="64" t="e">
        <f>IF($E$15=$H5,$AE$20*(SUMIF('Todos os entes (exceto estatal)'!$B:$B,Cálculos!AH$1,'Todos os entes (exceto estatal)'!$S:$S)/SUMIF('Todos os entes (exceto estatal)'!$B:$B,Cálculos!AH$1,'Todos os entes (exceto estatal)'!$H:$H)),0)</f>
        <v>#N/A</v>
      </c>
      <c r="AI5" s="64" t="e">
        <f>IF($E$15=$H5,$AE$21*(SUMIF('Todos os entes (exceto estatal)'!$B:$B,Cálculos!AI$1,'Todos os entes (exceto estatal)'!$S:$S)/SUMIF('Todos os entes (exceto estatal)'!$B:$B,Cálculos!AI$1,'Todos os entes (exceto estatal)'!$H:$H)),0)</f>
        <v>#N/A</v>
      </c>
      <c r="AJ5" s="64" t="e">
        <f>IF($E$15=$H5,$AE$22*(SUMIF('Todos os entes (exceto estatal)'!$B:$B,Cálculos!AJ$1,'Todos os entes (exceto estatal)'!$S:$S)/SUMIF('Todos os entes (exceto estatal)'!$B:$B,Cálculos!AJ$1,'Todos os entes (exceto estatal)'!$H:$H)),0)</f>
        <v>#N/A</v>
      </c>
      <c r="AK5" s="64" t="e">
        <f>IF($E$15=$H5,$AE$23*(SUMIF('Todos os entes (exceto estatal)'!$B:$B,Cálculos!AK$1,'Todos os entes (exceto estatal)'!$S:$S)/SUMIF('Todos os entes (exceto estatal)'!$B:$B,Cálculos!AK$1,'Todos os entes (exceto estatal)'!$H:$H)),0)</f>
        <v>#N/A</v>
      </c>
      <c r="AL5" s="64" t="e">
        <f>IF($E$15=$H5,$AE$24*(SUMIF('Todos os entes (exceto estatal)'!$B:$B,Cálculos!AL$1,'Todos os entes (exceto estatal)'!$S:$S)/SUMIF('Todos os entes (exceto estatal)'!$B:$B,Cálculos!AL$1,'Todos os entes (exceto estatal)'!$H:$H)),0)</f>
        <v>#N/A</v>
      </c>
      <c r="AM5" s="64">
        <f>'Todos os entes (exceto estatal)'!$T$83*Cálculos!$AE$25</f>
        <v>0</v>
      </c>
      <c r="AN5" s="64" t="e">
        <f>IF($E$15=$H5,$AE$26*(SUMIF('Todos os entes (exceto estatal)'!$B:$B,Cálculos!AN$1,'Todos os entes (exceto estatal)'!$S:$S)/SUMIF('Todos os entes (exceto estatal)'!$B:$B,Cálculos!AN$1,'Todos os entes (exceto estatal)'!$H:$H)),0)</f>
        <v>#N/A</v>
      </c>
      <c r="AO5" s="64" t="e">
        <f>IF($E$15=$H5,$AE$27*(SUMIF('Todos os entes (exceto estatal)'!$B:$B,Cálculos!AO$1,'Todos os entes (exceto estatal)'!$S:$S)/SUMIF('Todos os entes (exceto estatal)'!$B:$B,Cálculos!AO$1,'Todos os entes (exceto estatal)'!$H:$H)),0)</f>
        <v>#N/A</v>
      </c>
      <c r="AP5" s="64" t="e">
        <f>IF($E$15=$H5,$AE$28*(SUMIF('Todos os entes (exceto estatal)'!$B:$B,Cálculos!AP$1,'Todos os entes (exceto estatal)'!$S:$S)/SUMIF('Todos os entes (exceto estatal)'!$B:$B,Cálculos!AP$1,'Todos os entes (exceto estatal)'!$H:$H)),0)</f>
        <v>#N/A</v>
      </c>
      <c r="AQ5" s="64" t="e">
        <f>IF($E$15=$H5,$AE$29*(SUMIF('Todos os entes (exceto estatal)'!$B:$B,Cálculos!AQ$1,'Todos os entes (exceto estatal)'!$S:$S)/SUMIF('Todos os entes (exceto estatal)'!$B:$B,Cálculos!AQ$1,'Todos os entes (exceto estatal)'!$H:$H)),0)</f>
        <v>#N/A</v>
      </c>
      <c r="AR5" s="64"/>
      <c r="AS5" s="44"/>
      <c r="AT5" s="44">
        <f>'Todos os entes (exceto estatal)'!T181*Cálculos!AE30</f>
        <v>0</v>
      </c>
      <c r="AU5" s="44"/>
      <c r="AV5" s="44"/>
      <c r="AW5" s="44"/>
      <c r="AX5" s="44"/>
      <c r="AY5" s="44"/>
      <c r="AZ5" s="77" t="e">
        <f t="shared" si="3"/>
        <v>#N/A</v>
      </c>
      <c r="BA5" s="65">
        <f>AT5</f>
        <v>0</v>
      </c>
    </row>
    <row r="6" spans="1:53" x14ac:dyDescent="0.35">
      <c r="A6" s="78" t="e">
        <f t="shared" si="2"/>
        <v>#N/A</v>
      </c>
      <c r="B6" s="78" t="e">
        <f t="shared" si="2"/>
        <v>#N/A</v>
      </c>
      <c r="C6" s="78" t="e">
        <f t="shared" si="4"/>
        <v>#N/A</v>
      </c>
      <c r="D6" s="78" t="e">
        <f t="shared" si="0"/>
        <v>#N/A</v>
      </c>
      <c r="E6" s="23">
        <f>SUMIF('Todos os entes (exceto estatal)'!A:A,"COMUM",'Todos os entes (exceto estatal)'!S:S)</f>
        <v>0</v>
      </c>
      <c r="F6" s="21">
        <f>SUMIF('Todos os entes (exceto estatal)'!A:A,"MATRIZ ESPECÍFCA - TRIBUNAL DE CONTAS",'Todos os entes (exceto estatal)'!S:RS)</f>
        <v>0</v>
      </c>
      <c r="G6" s="21">
        <v>0</v>
      </c>
      <c r="H6" s="21" t="str">
        <f t="shared" ref="H6:H11" si="5">CONCATENATE(J6,K6)</f>
        <v>Tribunal de ContasEstadual</v>
      </c>
      <c r="I6" s="21" t="s">
        <v>406</v>
      </c>
      <c r="J6" s="21" t="s">
        <v>168</v>
      </c>
      <c r="K6" s="21" t="s">
        <v>163</v>
      </c>
      <c r="L6" s="21">
        <f>Listas!$F$32</f>
        <v>240</v>
      </c>
      <c r="M6" s="21">
        <v>0</v>
      </c>
      <c r="N6" s="21">
        <v>0</v>
      </c>
      <c r="O6" s="21">
        <v>0</v>
      </c>
      <c r="P6" s="21">
        <v>0</v>
      </c>
      <c r="Q6" s="21">
        <f>Listas!F37</f>
        <v>42</v>
      </c>
      <c r="R6" s="21">
        <v>0</v>
      </c>
      <c r="S6" s="21">
        <v>0</v>
      </c>
      <c r="T6" s="21">
        <v>0</v>
      </c>
      <c r="U6" s="21">
        <v>0</v>
      </c>
      <c r="V6" s="21">
        <f t="shared" si="1"/>
        <v>42</v>
      </c>
      <c r="W6" s="58">
        <f>SUMIF('Todos os entes (exceto estatal)'!F$14:F$113,"Recomendada",'Todos os entes (exceto estatal)'!S$14:S$113)+SUMIF('Todos os entes (exceto estatal)'!F185:F196,"Recomendada",'Todos os entes (exceto estatal)'!S185:S196)</f>
        <v>0</v>
      </c>
      <c r="X6" s="58">
        <f>SUMIF('Todos os entes (exceto estatal)'!F$14:F$113,"Obrigatória",'Todos os entes (exceto estatal)'!S$14:S$113)+SUMIF('Todos os entes (exceto estatal)'!F185:F196,"Obrigatória",'Todos os entes (exceto estatal)'!S185:S196)</f>
        <v>0</v>
      </c>
      <c r="Y6" s="58">
        <f>SUMIF('Todos os entes (exceto estatal)'!F$14:F$113,"Essencial",'Todos os entes (exceto estatal)'!S$14:S$113)+SUMIF('Todos os entes (exceto estatal)'!F185:F196,"Essencial",'Todos os entes (exceto estatal)'!S185:S196)</f>
        <v>0</v>
      </c>
      <c r="Z6" s="21">
        <f>SUMIF('Todos os entes (exceto estatal)'!F$14:F$113,"Recomendada",'Todos os entes (exceto estatal)'!H$14:H$113)+SUMIF('Todos os entes (exceto estatal)'!F185:F196,"Recomendada",'Todos os entes (exceto estatal)'!H185:H196)</f>
        <v>51</v>
      </c>
      <c r="AA6" s="21">
        <f>SUMIF('Todos os entes (exceto estatal)'!F$14:F$113,"Obrigatória",'Todos os entes (exceto estatal)'!H$14:H$113)+SUMIF('Todos os entes (exceto estatal)'!F185:F196,"Obrigatória",'Todos os entes (exceto estatal)'!H185:H196)</f>
        <v>183</v>
      </c>
      <c r="AB6" s="21">
        <f>SUMIF('Todos os entes (exceto estatal)'!F$14:F$113,"Essencial",'Todos os entes (exceto estatal)'!H$14:H$113)+SUMIF('Todos os entes (exceto estatal)'!F185:F196,"Essencial",'Todos os entes (exceto estatal)'!H185:H196)</f>
        <v>48</v>
      </c>
      <c r="AC6" s="64" t="e">
        <f>IF($E$15=$H6,$AE$15*(SUMIF('Todos os entes (exceto estatal)'!$B:$B,Cálculos!AC$1,'Todos os entes (exceto estatal)'!$S:$S)/SUMIF('Todos os entes (exceto estatal)'!$B:$B,Cálculos!AC$1,'Todos os entes (exceto estatal)'!$H:$H)),0)</f>
        <v>#N/A</v>
      </c>
      <c r="AD6" s="64" t="e">
        <f>IF($E$15=$H6,$AE$16*(SUMIF('Todos os entes (exceto estatal)'!$B:$B,Cálculos!AD$1,'Todos os entes (exceto estatal)'!$S:$S)/SUMIF('Todos os entes (exceto estatal)'!$B:$B,Cálculos!AD$1,'Todos os entes (exceto estatal)'!$H:$H)),0)</f>
        <v>#N/A</v>
      </c>
      <c r="AE6" s="64">
        <f>'Todos os entes (exceto estatal)'!T$32*Cálculos!$AE$17</f>
        <v>0</v>
      </c>
      <c r="AF6" s="64" t="e">
        <f>IF($E$15=$H6,$AE$18*(SUMIF('Todos os entes (exceto estatal)'!$B:$B,Cálculos!AF$1,'Todos os entes (exceto estatal)'!$S:$S)/SUMIF('Todos os entes (exceto estatal)'!$B:$B,Cálculos!AF$1,'Todos os entes (exceto estatal)'!$H:$H)),0)</f>
        <v>#N/A</v>
      </c>
      <c r="AG6" s="64" t="e">
        <f>IF($E$15=$H6,$AE$19*(SUMIF('Todos os entes (exceto estatal)'!$B:$B,Cálculos!AG$1,'Todos os entes (exceto estatal)'!$S:$S)/SUMIF('Todos os entes (exceto estatal)'!$B:$B,Cálculos!AG$1,'Todos os entes (exceto estatal)'!$H:$H)),0)</f>
        <v>#N/A</v>
      </c>
      <c r="AH6" s="64" t="e">
        <f>IF($E$15=$H6,$AE$20*(SUMIF('Todos os entes (exceto estatal)'!$B:$B,Cálculos!AH$1,'Todos os entes (exceto estatal)'!$S:$S)/SUMIF('Todos os entes (exceto estatal)'!$B:$B,Cálculos!AH$1,'Todos os entes (exceto estatal)'!$H:$H)),0)</f>
        <v>#N/A</v>
      </c>
      <c r="AI6" s="64" t="e">
        <f>IF($E$15=$H6,$AE$21*(SUMIF('Todos os entes (exceto estatal)'!$B:$B,Cálculos!AI$1,'Todos os entes (exceto estatal)'!$S:$S)/SUMIF('Todos os entes (exceto estatal)'!$B:$B,Cálculos!AI$1,'Todos os entes (exceto estatal)'!$H:$H)),0)</f>
        <v>#N/A</v>
      </c>
      <c r="AJ6" s="64" t="e">
        <f>IF($E$15=$H6,$AE$22*(SUMIF('Todos os entes (exceto estatal)'!$B:$B,Cálculos!AJ$1,'Todos os entes (exceto estatal)'!$S:$S)/SUMIF('Todos os entes (exceto estatal)'!$B:$B,Cálculos!AJ$1,'Todos os entes (exceto estatal)'!$H:$H)),0)</f>
        <v>#N/A</v>
      </c>
      <c r="AK6" s="64" t="e">
        <f>IF($E$15=$H6,$AE$23*(SUMIF('Todos os entes (exceto estatal)'!$B:$B,Cálculos!AK$1,'Todos os entes (exceto estatal)'!$S:$S)/SUMIF('Todos os entes (exceto estatal)'!$B:$B,Cálculos!AK$1,'Todos os entes (exceto estatal)'!$H:$H)),0)</f>
        <v>#N/A</v>
      </c>
      <c r="AL6" s="64" t="e">
        <f>IF($E$15=$H6,$AE$24*(SUMIF('Todos os entes (exceto estatal)'!$B:$B,Cálculos!AL$1,'Todos os entes (exceto estatal)'!$S:$S)/SUMIF('Todos os entes (exceto estatal)'!$B:$B,Cálculos!AL$1,'Todos os entes (exceto estatal)'!$H:$H)),0)</f>
        <v>#N/A</v>
      </c>
      <c r="AM6" s="64">
        <f>'Todos os entes (exceto estatal)'!$T$83*Cálculos!$AE$25</f>
        <v>0</v>
      </c>
      <c r="AN6" s="64" t="e">
        <f>IF($E$15=$H6,$AE$26*(SUMIF('Todos os entes (exceto estatal)'!$B:$B,Cálculos!AN$1,'Todos os entes (exceto estatal)'!$S:$S)/SUMIF('Todos os entes (exceto estatal)'!$B:$B,Cálculos!AN$1,'Todos os entes (exceto estatal)'!$H:$H)),0)</f>
        <v>#N/A</v>
      </c>
      <c r="AO6" s="64" t="e">
        <f>IF($E$15=$H6,$AE$27*(SUMIF('Todos os entes (exceto estatal)'!$B:$B,Cálculos!AO$1,'Todos os entes (exceto estatal)'!$S:$S)/SUMIF('Todos os entes (exceto estatal)'!$B:$B,Cálculos!AO$1,'Todos os entes (exceto estatal)'!$H:$H)),0)</f>
        <v>#N/A</v>
      </c>
      <c r="AP6" s="64" t="e">
        <f>IF($E$15=$H6,$AE$28*(SUMIF('Todos os entes (exceto estatal)'!$B:$B,Cálculos!AP$1,'Todos os entes (exceto estatal)'!$S:$S)/SUMIF('Todos os entes (exceto estatal)'!$B:$B,Cálculos!AP$1,'Todos os entes (exceto estatal)'!$H:$H)),0)</f>
        <v>#N/A</v>
      </c>
      <c r="AQ6" s="64" t="e">
        <f>IF($E$15=$H6,$AE$29*(SUMIF('Todos os entes (exceto estatal)'!$B:$B,Cálculos!AQ$1,'Todos os entes (exceto estatal)'!$S:$S)/SUMIF('Todos os entes (exceto estatal)'!$B:$B,Cálculos!AQ$1,'Todos os entes (exceto estatal)'!$H:$H)),0)</f>
        <v>#N/A</v>
      </c>
      <c r="AR6" s="64"/>
      <c r="AS6" s="44"/>
      <c r="AT6" s="44"/>
      <c r="AU6" s="44">
        <f>'Todos os entes (exceto estatal)'!T198*Cálculos!AE30</f>
        <v>0</v>
      </c>
      <c r="AV6" s="44"/>
      <c r="AW6" s="44"/>
      <c r="AX6" s="44"/>
      <c r="AY6" s="44"/>
      <c r="AZ6" s="77" t="e">
        <f t="shared" si="3"/>
        <v>#N/A</v>
      </c>
      <c r="BA6" s="65">
        <f>AU6</f>
        <v>0</v>
      </c>
    </row>
    <row r="7" spans="1:53" x14ac:dyDescent="0.35">
      <c r="A7" s="78" t="e">
        <f t="shared" si="2"/>
        <v>#N/A</v>
      </c>
      <c r="B7" s="78" t="e">
        <f t="shared" si="2"/>
        <v>#N/A</v>
      </c>
      <c r="C7" s="78" t="e">
        <f t="shared" si="4"/>
        <v>#N/A</v>
      </c>
      <c r="D7" s="78" t="e">
        <f t="shared" si="0"/>
        <v>#N/A</v>
      </c>
      <c r="E7" s="23">
        <f>SUMIF('Todos os entes (exceto estatal)'!A:A,"COMUM",'Todos os entes (exceto estatal)'!S:S)</f>
        <v>0</v>
      </c>
      <c r="F7" s="21">
        <f>SUMIF('Todos os entes (exceto estatal)'!A:A,"MATRIZ ESPECÍFICA - MINISTÉRIO PÚBLICO",'Todos os entes (exceto estatal)'!S:S)</f>
        <v>0</v>
      </c>
      <c r="G7" s="21">
        <v>0</v>
      </c>
      <c r="H7" s="21" t="str">
        <f t="shared" si="5"/>
        <v>Ministério PúblicoEstadual</v>
      </c>
      <c r="I7" s="21" t="s">
        <v>407</v>
      </c>
      <c r="J7" s="21" t="s">
        <v>167</v>
      </c>
      <c r="K7" s="21" t="s">
        <v>163</v>
      </c>
      <c r="L7" s="21">
        <f>Listas!$F$32</f>
        <v>240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f>Listas!F38</f>
        <v>16.5</v>
      </c>
      <c r="S7" s="21">
        <v>0</v>
      </c>
      <c r="T7" s="21">
        <v>0</v>
      </c>
      <c r="U7" s="21">
        <v>0</v>
      </c>
      <c r="V7" s="21">
        <f t="shared" si="1"/>
        <v>16.5</v>
      </c>
      <c r="W7" s="58">
        <f>SUMIF('Todos os entes (exceto estatal)'!F$14:F$113,"Recomendada",'Todos os entes (exceto estatal)'!S$14:S$113)+SUMIF('Todos os entes (exceto estatal)'!F202:F205,"Recomendada",'Todos os entes (exceto estatal)'!S202:S205)</f>
        <v>0</v>
      </c>
      <c r="X7" s="58">
        <f>SUMIF('Todos os entes (exceto estatal)'!F$14:F$113,"Obrigatória",'Todos os entes (exceto estatal)'!S$14:S$113)+SUMIF('Todos os entes (exceto estatal)'!F202:F205,"Obrigatória",'Todos os entes (exceto estatal)'!S202:S205)</f>
        <v>0</v>
      </c>
      <c r="Y7" s="58">
        <f>SUMIF('Todos os entes (exceto estatal)'!F$14:F$113,"Essencial",'Todos os entes (exceto estatal)'!S$14:S$113)+SUMIF('Todos os entes (exceto estatal)'!F202:F205,"Essencial",'Todos os entes (exceto estatal)'!S202:S205)</f>
        <v>0</v>
      </c>
      <c r="Z7" s="21">
        <f>SUMIF('Todos os entes (exceto estatal)'!F$14:F$113,"Recomendada",'Todos os entes (exceto estatal)'!H$14:H$113)+SUMIF('Todos os entes (exceto estatal)'!F202:F205,"Recomendada",'Todos os entes (exceto estatal)'!H202:H205)</f>
        <v>30</v>
      </c>
      <c r="AA7" s="21">
        <f>SUMIF('Todos os entes (exceto estatal)'!F$14:F$113,"Obrigatória",'Todos os entes (exceto estatal)'!H$14:H$113)+SUMIF('Todos os entes (exceto estatal)'!F202:F205,"Obrigatória",'Todos os entes (exceto estatal)'!H202:H205)</f>
        <v>178.5</v>
      </c>
      <c r="AB7" s="21">
        <f>SUMIF('Todos os entes (exceto estatal)'!F$14:F$113,"Essencial",'Todos os entes (exceto estatal)'!H$14:H$113)+SUMIF('Todos os entes (exceto estatal)'!F202:F205,"Essencial",'Todos os entes (exceto estatal)'!H202:H205)</f>
        <v>48</v>
      </c>
      <c r="AC7" s="64" t="e">
        <f>IF($E$15=$H7,$AE$15*(SUMIF('Todos os entes (exceto estatal)'!$B:$B,Cálculos!AC$1,'Todos os entes (exceto estatal)'!$S:$S)/SUMIF('Todos os entes (exceto estatal)'!$B:$B,Cálculos!AC$1,'Todos os entes (exceto estatal)'!$H:$H)),0)</f>
        <v>#N/A</v>
      </c>
      <c r="AD7" s="64" t="e">
        <f>IF($E$15=$H7,$AE$16*(SUMIF('Todos os entes (exceto estatal)'!$B:$B,Cálculos!AD$1,'Todos os entes (exceto estatal)'!$S:$S)/SUMIF('Todos os entes (exceto estatal)'!$B:$B,Cálculos!AD$1,'Todos os entes (exceto estatal)'!$H:$H)),0)</f>
        <v>#N/A</v>
      </c>
      <c r="AE7" s="64">
        <f>'Todos os entes (exceto estatal)'!T$32*Cálculos!$AE$17</f>
        <v>0</v>
      </c>
      <c r="AF7" s="64" t="e">
        <f>IF($E$15=$H7,$AE$18*(SUMIF('Todos os entes (exceto estatal)'!$B:$B,Cálculos!AF$1,'Todos os entes (exceto estatal)'!$S:$S)/SUMIF('Todos os entes (exceto estatal)'!$B:$B,Cálculos!AF$1,'Todos os entes (exceto estatal)'!$H:$H)),0)</f>
        <v>#N/A</v>
      </c>
      <c r="AG7" s="64" t="e">
        <f>IF($E$15=$H7,$AE$19*(SUMIF('Todos os entes (exceto estatal)'!$B:$B,Cálculos!AG$1,'Todos os entes (exceto estatal)'!$S:$S)/SUMIF('Todos os entes (exceto estatal)'!$B:$B,Cálculos!AG$1,'Todos os entes (exceto estatal)'!$H:$H)),0)</f>
        <v>#N/A</v>
      </c>
      <c r="AH7" s="64" t="e">
        <f>IF($E$15=$H7,$AE$20*(SUMIF('Todos os entes (exceto estatal)'!$B:$B,Cálculos!AH$1,'Todos os entes (exceto estatal)'!$S:$S)/SUMIF('Todos os entes (exceto estatal)'!$B:$B,Cálculos!AH$1,'Todos os entes (exceto estatal)'!$H:$H)),0)</f>
        <v>#N/A</v>
      </c>
      <c r="AI7" s="64" t="e">
        <f>IF($E$15=$H7,$AE$21*(SUMIF('Todos os entes (exceto estatal)'!$B:$B,Cálculos!AI$1,'Todos os entes (exceto estatal)'!$S:$S)/SUMIF('Todos os entes (exceto estatal)'!$B:$B,Cálculos!AI$1,'Todos os entes (exceto estatal)'!$H:$H)),0)</f>
        <v>#N/A</v>
      </c>
      <c r="AJ7" s="64" t="e">
        <f>IF($E$15=$H7,$AE$22*(SUMIF('Todos os entes (exceto estatal)'!$B:$B,Cálculos!AJ$1,'Todos os entes (exceto estatal)'!$S:$S)/SUMIF('Todos os entes (exceto estatal)'!$B:$B,Cálculos!AJ$1,'Todos os entes (exceto estatal)'!$H:$H)),0)</f>
        <v>#N/A</v>
      </c>
      <c r="AK7" s="64" t="e">
        <f>IF($E$15=$H7,$AE$23*(SUMIF('Todos os entes (exceto estatal)'!$B:$B,Cálculos!AK$1,'Todos os entes (exceto estatal)'!$S:$S)/SUMIF('Todos os entes (exceto estatal)'!$B:$B,Cálculos!AK$1,'Todos os entes (exceto estatal)'!$H:$H)),0)</f>
        <v>#N/A</v>
      </c>
      <c r="AL7" s="64" t="e">
        <f>IF($E$15=$H7,$AE$24*(SUMIF('Todos os entes (exceto estatal)'!$B:$B,Cálculos!AL$1,'Todos os entes (exceto estatal)'!$S:$S)/SUMIF('Todos os entes (exceto estatal)'!$B:$B,Cálculos!AL$1,'Todos os entes (exceto estatal)'!$H:$H)),0)</f>
        <v>#N/A</v>
      </c>
      <c r="AM7" s="64">
        <f>'Todos os entes (exceto estatal)'!$T$83*Cálculos!$AE$25</f>
        <v>0</v>
      </c>
      <c r="AN7" s="64" t="e">
        <f>IF($E$15=$H7,$AE$26*(SUMIF('Todos os entes (exceto estatal)'!$B:$B,Cálculos!AN$1,'Todos os entes (exceto estatal)'!$S:$S)/SUMIF('Todos os entes (exceto estatal)'!$B:$B,Cálculos!AN$1,'Todos os entes (exceto estatal)'!$H:$H)),0)</f>
        <v>#N/A</v>
      </c>
      <c r="AO7" s="64" t="e">
        <f>IF($E$15=$H7,$AE$27*(SUMIF('Todos os entes (exceto estatal)'!$B:$B,Cálculos!AO$1,'Todos os entes (exceto estatal)'!$S:$S)/SUMIF('Todos os entes (exceto estatal)'!$B:$B,Cálculos!AO$1,'Todos os entes (exceto estatal)'!$H:$H)),0)</f>
        <v>#N/A</v>
      </c>
      <c r="AP7" s="64" t="e">
        <f>IF($E$15=$H7,$AE$28*(SUMIF('Todos os entes (exceto estatal)'!$B:$B,Cálculos!AP$1,'Todos os entes (exceto estatal)'!$S:$S)/SUMIF('Todos os entes (exceto estatal)'!$B:$B,Cálculos!AP$1,'Todos os entes (exceto estatal)'!$H:$H)),0)</f>
        <v>#N/A</v>
      </c>
      <c r="AQ7" s="64" t="e">
        <f>IF($E$15=$H7,$AE$29*(SUMIF('Todos os entes (exceto estatal)'!$B:$B,Cálculos!AQ$1,'Todos os entes (exceto estatal)'!$S:$S)/SUMIF('Todos os entes (exceto estatal)'!$B:$B,Cálculos!AQ$1,'Todos os entes (exceto estatal)'!$H:$H)),0)</f>
        <v>#N/A</v>
      </c>
      <c r="AR7" s="64"/>
      <c r="AS7" s="44"/>
      <c r="AT7" s="44"/>
      <c r="AU7" s="44"/>
      <c r="AV7" s="44">
        <f>'Todos os entes (exceto estatal)'!T206*Cálculos!AE30</f>
        <v>0</v>
      </c>
      <c r="AW7" s="44"/>
      <c r="AX7" s="44"/>
      <c r="AY7" s="44"/>
      <c r="AZ7" s="77" t="e">
        <f t="shared" si="3"/>
        <v>#N/A</v>
      </c>
      <c r="BA7" s="65">
        <f>AV7</f>
        <v>0</v>
      </c>
    </row>
    <row r="8" spans="1:53" x14ac:dyDescent="0.35">
      <c r="A8" s="78" t="e">
        <f t="shared" si="2"/>
        <v>#N/A</v>
      </c>
      <c r="B8" s="78" t="e">
        <f t="shared" si="2"/>
        <v>#N/A</v>
      </c>
      <c r="C8" s="78" t="e">
        <f t="shared" si="4"/>
        <v>#N/A</v>
      </c>
      <c r="D8" s="78" t="e">
        <f t="shared" si="0"/>
        <v>#N/A</v>
      </c>
      <c r="E8" s="23">
        <f>SUMIF('Todos os entes (exceto estatal)'!A:A,"COMUM",'Todos os entes (exceto estatal)'!S:S)</f>
        <v>0</v>
      </c>
      <c r="F8" s="21">
        <f>SUMIF('Todos os entes (exceto estatal)'!A:A,"MATRIZ ESPECÍFICA - DEFENSORIA",'Todos os entes (exceto estatal)'!S:S)</f>
        <v>0</v>
      </c>
      <c r="G8" s="21">
        <v>0</v>
      </c>
      <c r="H8" s="21" t="str">
        <f t="shared" si="5"/>
        <v>Defensoria PúblicaEstadual</v>
      </c>
      <c r="I8" s="21" t="s">
        <v>408</v>
      </c>
      <c r="J8" s="21" t="s">
        <v>164</v>
      </c>
      <c r="K8" s="21" t="s">
        <v>163</v>
      </c>
      <c r="L8" s="21">
        <f>Listas!$F$32</f>
        <v>240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f>Listas!F39</f>
        <v>9</v>
      </c>
      <c r="T8" s="21">
        <v>0</v>
      </c>
      <c r="U8" s="21">
        <v>0</v>
      </c>
      <c r="V8" s="21">
        <f t="shared" si="1"/>
        <v>9</v>
      </c>
      <c r="W8" s="58">
        <f>SUMIF('Todos os entes (exceto estatal)'!F$14:F$113,"Recomendada",'Todos os entes (exceto estatal)'!S$14:S$113)+SUMIF('Todos os entes (exceto estatal)'!F211:F213,"Recomendada",'Todos os entes (exceto estatal)'!S211:S213)</f>
        <v>0</v>
      </c>
      <c r="X8" s="58">
        <f>SUMIF('Todos os entes (exceto estatal)'!F$14:F$113,"Obrigatória",'Todos os entes (exceto estatal)'!S$14:S$113)+SUMIF('Todos os entes (exceto estatal)'!F211:F213,"Obrigatória",'Todos os entes (exceto estatal)'!S211:S213)</f>
        <v>0</v>
      </c>
      <c r="Y8" s="58">
        <f>SUMIF('Todos os entes (exceto estatal)'!F$14:F$113,"Essencial",'Todos os entes (exceto estatal)'!S$14:S$113)+SUMIF('Todos os entes (exceto estatal)'!F211:F213,"Essencial",'Todos os entes (exceto estatal)'!S211:S213)</f>
        <v>0</v>
      </c>
      <c r="Z8" s="21">
        <f>SUMIF('Todos os entes (exceto estatal)'!F$14:F$113,"Recomendada",'Todos os entes (exceto estatal)'!H$14:H$113)+SUMIF('Todos os entes (exceto estatal)'!F211:F213,"Recomendada",'Todos os entes (exceto estatal)'!H211:H213)</f>
        <v>36</v>
      </c>
      <c r="AA8" s="21">
        <f>SUMIF('Todos os entes (exceto estatal)'!F$14:F$113,"Obrigatória",'Todos os entes (exceto estatal)'!H$14:H$113)+SUMIF('Todos os entes (exceto estatal)'!F211:F213,"Obrigatória",'Todos os entes (exceto estatal)'!H211:H213)</f>
        <v>165</v>
      </c>
      <c r="AB8" s="21">
        <f>SUMIF('Todos os entes (exceto estatal)'!F$14:F$113,"Essencial",'Todos os entes (exceto estatal)'!H$14:H$113)+SUMIF('Todos os entes (exceto estatal)'!F211:F213,"Essencial",'Todos os entes (exceto estatal)'!H211:H213)</f>
        <v>48</v>
      </c>
      <c r="AC8" s="64" t="e">
        <f>IF($E$15=$H8,$AE$15*(SUMIF('Todos os entes (exceto estatal)'!$B:$B,Cálculos!AC$1,'Todos os entes (exceto estatal)'!$S:$S)/SUMIF('Todos os entes (exceto estatal)'!$B:$B,Cálculos!AC$1,'Todos os entes (exceto estatal)'!$H:$H)),0)</f>
        <v>#N/A</v>
      </c>
      <c r="AD8" s="64" t="e">
        <f>IF($E$15=$H8,$AE$16*(SUMIF('Todos os entes (exceto estatal)'!$B:$B,Cálculos!AD$1,'Todos os entes (exceto estatal)'!$S:$S)/SUMIF('Todos os entes (exceto estatal)'!$B:$B,Cálculos!AD$1,'Todos os entes (exceto estatal)'!$H:$H)),0)</f>
        <v>#N/A</v>
      </c>
      <c r="AE8" s="64">
        <f>'Todos os entes (exceto estatal)'!T$32*Cálculos!$AE$17</f>
        <v>0</v>
      </c>
      <c r="AF8" s="64" t="e">
        <f>IF($E$15=$H8,$AE$18*(SUMIF('Todos os entes (exceto estatal)'!$B:$B,Cálculos!AF$1,'Todos os entes (exceto estatal)'!$S:$S)/SUMIF('Todos os entes (exceto estatal)'!$B:$B,Cálculos!AF$1,'Todos os entes (exceto estatal)'!$H:$H)),0)</f>
        <v>#N/A</v>
      </c>
      <c r="AG8" s="64" t="e">
        <f>IF($E$15=$H8,$AE$19*(SUMIF('Todos os entes (exceto estatal)'!$B:$B,Cálculos!AG$1,'Todos os entes (exceto estatal)'!$S:$S)/SUMIF('Todos os entes (exceto estatal)'!$B:$B,Cálculos!AG$1,'Todos os entes (exceto estatal)'!$H:$H)),0)</f>
        <v>#N/A</v>
      </c>
      <c r="AH8" s="64" t="e">
        <f>IF($E$15=$H8,$AE$20*(SUMIF('Todos os entes (exceto estatal)'!$B:$B,Cálculos!AH$1,'Todos os entes (exceto estatal)'!$S:$S)/SUMIF('Todos os entes (exceto estatal)'!$B:$B,Cálculos!AH$1,'Todos os entes (exceto estatal)'!$H:$H)),0)</f>
        <v>#N/A</v>
      </c>
      <c r="AI8" s="64" t="e">
        <f>IF($E$15=$H8,$AE$21*(SUMIF('Todos os entes (exceto estatal)'!$B:$B,Cálculos!AI$1,'Todos os entes (exceto estatal)'!$S:$S)/SUMIF('Todos os entes (exceto estatal)'!$B:$B,Cálculos!AI$1,'Todos os entes (exceto estatal)'!$H:$H)),0)</f>
        <v>#N/A</v>
      </c>
      <c r="AJ8" s="64" t="e">
        <f>IF($E$15=$H8,$AE$22*(SUMIF('Todos os entes (exceto estatal)'!$B:$B,Cálculos!AJ$1,'Todos os entes (exceto estatal)'!$S:$S)/SUMIF('Todos os entes (exceto estatal)'!$B:$B,Cálculos!AJ$1,'Todos os entes (exceto estatal)'!$H:$H)),0)</f>
        <v>#N/A</v>
      </c>
      <c r="AK8" s="64" t="e">
        <f>IF($E$15=$H8,$AE$23*(SUMIF('Todos os entes (exceto estatal)'!$B:$B,Cálculos!AK$1,'Todos os entes (exceto estatal)'!$S:$S)/SUMIF('Todos os entes (exceto estatal)'!$B:$B,Cálculos!AK$1,'Todos os entes (exceto estatal)'!$H:$H)),0)</f>
        <v>#N/A</v>
      </c>
      <c r="AL8" s="64" t="e">
        <f>IF($E$15=$H8,$AE$24*(SUMIF('Todos os entes (exceto estatal)'!$B:$B,Cálculos!AL$1,'Todos os entes (exceto estatal)'!$S:$S)/SUMIF('Todos os entes (exceto estatal)'!$B:$B,Cálculos!AL$1,'Todos os entes (exceto estatal)'!$H:$H)),0)</f>
        <v>#N/A</v>
      </c>
      <c r="AM8" s="64">
        <f>'Todos os entes (exceto estatal)'!$T$83*Cálculos!$AE$25</f>
        <v>0</v>
      </c>
      <c r="AN8" s="64" t="e">
        <f>IF($E$15=$H8,$AE$26*(SUMIF('Todos os entes (exceto estatal)'!$B:$B,Cálculos!AN$1,'Todos os entes (exceto estatal)'!$S:$S)/SUMIF('Todos os entes (exceto estatal)'!$B:$B,Cálculos!AN$1,'Todos os entes (exceto estatal)'!$H:$H)),0)</f>
        <v>#N/A</v>
      </c>
      <c r="AO8" s="64" t="e">
        <f>IF($E$15=$H8,$AE$27*(SUMIF('Todos os entes (exceto estatal)'!$B:$B,Cálculos!AO$1,'Todos os entes (exceto estatal)'!$S:$S)/SUMIF('Todos os entes (exceto estatal)'!$B:$B,Cálculos!AO$1,'Todos os entes (exceto estatal)'!$H:$H)),0)</f>
        <v>#N/A</v>
      </c>
      <c r="AP8" s="64" t="e">
        <f>IF($E$15=$H8,$AE$28*(SUMIF('Todos os entes (exceto estatal)'!$B:$B,Cálculos!AP$1,'Todos os entes (exceto estatal)'!$S:$S)/SUMIF('Todos os entes (exceto estatal)'!$B:$B,Cálculos!AP$1,'Todos os entes (exceto estatal)'!$H:$H)),0)</f>
        <v>#N/A</v>
      </c>
      <c r="AQ8" s="64" t="e">
        <f>IF($E$15=$H8,$AE$29*(SUMIF('Todos os entes (exceto estatal)'!$B:$B,Cálculos!AQ$1,'Todos os entes (exceto estatal)'!$S:$S)/SUMIF('Todos os entes (exceto estatal)'!$B:$B,Cálculos!AQ$1,'Todos os entes (exceto estatal)'!$H:$H)),0)</f>
        <v>#N/A</v>
      </c>
      <c r="AR8" s="64"/>
      <c r="AS8" s="44"/>
      <c r="AT8" s="44"/>
      <c r="AU8" s="44"/>
      <c r="AV8" s="44"/>
      <c r="AW8" s="44">
        <f>'Todos os entes (exceto estatal)'!T215*Cálculos!AE30</f>
        <v>0</v>
      </c>
      <c r="AX8" s="44"/>
      <c r="AY8" s="44"/>
      <c r="AZ8" s="77" t="e">
        <f t="shared" si="3"/>
        <v>#N/A</v>
      </c>
      <c r="BA8" s="65">
        <f>AW8</f>
        <v>0</v>
      </c>
    </row>
    <row r="9" spans="1:53" x14ac:dyDescent="0.35">
      <c r="A9" s="78" t="e">
        <f t="shared" si="2"/>
        <v>#N/A</v>
      </c>
      <c r="B9" s="78" t="e">
        <f t="shared" si="2"/>
        <v>#N/A</v>
      </c>
      <c r="C9" s="78" t="e">
        <f t="shared" si="4"/>
        <v>#N/A</v>
      </c>
      <c r="D9" s="78" t="e">
        <f t="shared" si="0"/>
        <v>#N/A</v>
      </c>
      <c r="E9" s="23">
        <f>SUMIF('Todos os entes (exceto estatal)'!A:A,"COMUM",'Todos os entes (exceto estatal)'!S:S)</f>
        <v>0</v>
      </c>
      <c r="F9" s="21">
        <f>SUMIF('Todos os entes (exceto estatal)'!A:A,"MATRIZ ESPECÍFICA - PODER LEGISLATIVO",'Todos os entes (exceto estatal)'!S:S)</f>
        <v>0</v>
      </c>
      <c r="G9" s="21">
        <v>0</v>
      </c>
      <c r="H9" s="21" t="str">
        <f t="shared" si="5"/>
        <v>Poder LegislativoEstadual</v>
      </c>
      <c r="I9" s="21" t="s">
        <v>409</v>
      </c>
      <c r="J9" s="21" t="s">
        <v>162</v>
      </c>
      <c r="K9" s="21" t="s">
        <v>163</v>
      </c>
      <c r="L9" s="21">
        <f>Listas!$F$32</f>
        <v>240</v>
      </c>
      <c r="M9" s="21">
        <v>0</v>
      </c>
      <c r="N9" s="21">
        <v>0</v>
      </c>
      <c r="O9" s="21">
        <v>43.5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f t="shared" si="1"/>
        <v>43.5</v>
      </c>
      <c r="W9" s="58">
        <f>SUMIF('Todos os entes (exceto estatal)'!F$14:F$113,"Recomendada",'Todos os entes (exceto estatal)'!S$14:S$113)+SUMIF('Todos os entes (exceto estatal)'!F158:F168,"Recomendada",'Todos os entes (exceto estatal)'!S158:S168)</f>
        <v>0</v>
      </c>
      <c r="X9" s="58">
        <f>SUMIF('Todos os entes (exceto estatal)'!F$14:F$113,"Obrigatória",'Todos os entes (exceto estatal)'!S$14:S$113)+SUMIF('Todos os entes (exceto estatal)'!F164:F174,"Obrigatória",'Todos os entes (exceto estatal)'!S164:S174)</f>
        <v>0</v>
      </c>
      <c r="Y9" s="58">
        <f>SUMIF('Todos os entes (exceto estatal)'!F$14:F$113,"Essencial",'Todos os entes (exceto estatal)'!S$14:S$113)+SUMIF('Todos os entes (exceto estatal)'!F164:F174,"Essencial",'Todos os entes (exceto estatal)'!S164:S174)</f>
        <v>0</v>
      </c>
      <c r="Z9" s="21">
        <f>SUMIF('Todos os entes (exceto estatal)'!F$14:F$113,"Recomendada",'Todos os entes (exceto estatal)'!H$14:H$113)+SUMIF('Todos os entes (exceto estatal)'!F158:F168,"Recomendada",'Todos os entes (exceto estatal)'!H158:H168)</f>
        <v>39</v>
      </c>
      <c r="AA9" s="21">
        <f>SUMIF('Todos os entes (exceto estatal)'!F$14:F$113,"Obrigatória",'Todos os entes (exceto estatal)'!H$14:H$113)+SUMIF('Todos os entes (exceto estatal)'!F158:F168,"Obrigatória",'Todos os entes (exceto estatal)'!H158:H168)</f>
        <v>196.5</v>
      </c>
      <c r="AB9" s="21">
        <f>SUMIF('Todos os entes (exceto estatal)'!F$14:F$113,"Essencial",'Todos os entes (exceto estatal)'!H$14:H$113)+SUMIF('Todos os entes (exceto estatal)'!F158:F168,"Essencial",'Todos os entes (exceto estatal)'!H158:H168)</f>
        <v>48</v>
      </c>
      <c r="AC9" s="64" t="e">
        <f>IF($E$15=$H9,$AE$15*(SUMIF('Todos os entes (exceto estatal)'!$B:$B,Cálculos!AC$1,'Todos os entes (exceto estatal)'!$S:$S)/SUMIF('Todos os entes (exceto estatal)'!$B:$B,Cálculos!AC$1,'Todos os entes (exceto estatal)'!$H:$H)),0)</f>
        <v>#N/A</v>
      </c>
      <c r="AD9" s="64" t="e">
        <f>IF($E$15=$H9,$AE$16*(SUMIF('Todos os entes (exceto estatal)'!$B:$B,Cálculos!AD$1,'Todos os entes (exceto estatal)'!$S:$S)/SUMIF('Todos os entes (exceto estatal)'!$B:$B,Cálculos!AD$1,'Todos os entes (exceto estatal)'!$H:$H)),0)</f>
        <v>#N/A</v>
      </c>
      <c r="AE9" s="64">
        <f>'Todos os entes (exceto estatal)'!T$32*Cálculos!$AE$17</f>
        <v>0</v>
      </c>
      <c r="AF9" s="64" t="e">
        <f>IF($E$15=$H9,$AE$18*(SUMIF('Todos os entes (exceto estatal)'!$B:$B,Cálculos!AF$1,'Todos os entes (exceto estatal)'!$S:$S)/SUMIF('Todos os entes (exceto estatal)'!$B:$B,Cálculos!AF$1,'Todos os entes (exceto estatal)'!$H:$H)),0)</f>
        <v>#N/A</v>
      </c>
      <c r="AG9" s="64" t="e">
        <f>IF($E$15=$H9,$AE$19*(SUMIF('Todos os entes (exceto estatal)'!$B:$B,Cálculos!AG$1,'Todos os entes (exceto estatal)'!$S:$S)/SUMIF('Todos os entes (exceto estatal)'!$B:$B,Cálculos!AG$1,'Todos os entes (exceto estatal)'!$H:$H)),0)</f>
        <v>#N/A</v>
      </c>
      <c r="AH9" s="64" t="e">
        <f>IF($E$15=$H9,$AE$20*(SUMIF('Todos os entes (exceto estatal)'!$B:$B,Cálculos!AH$1,'Todos os entes (exceto estatal)'!$S:$S)/SUMIF('Todos os entes (exceto estatal)'!$B:$B,Cálculos!AH$1,'Todos os entes (exceto estatal)'!$H:$H)),0)</f>
        <v>#N/A</v>
      </c>
      <c r="AI9" s="64" t="e">
        <f>IF($E$15=$H9,$AE$21*(SUMIF('Todos os entes (exceto estatal)'!$B:$B,Cálculos!AI$1,'Todos os entes (exceto estatal)'!$S:$S)/SUMIF('Todos os entes (exceto estatal)'!$B:$B,Cálculos!AI$1,'Todos os entes (exceto estatal)'!$H:$H)),0)</f>
        <v>#N/A</v>
      </c>
      <c r="AJ9" s="64" t="e">
        <f>IF($E$15=$H9,$AE$22*(SUMIF('Todos os entes (exceto estatal)'!$B:$B,Cálculos!AJ$1,'Todos os entes (exceto estatal)'!$S:$S)/SUMIF('Todos os entes (exceto estatal)'!$B:$B,Cálculos!AJ$1,'Todos os entes (exceto estatal)'!$H:$H)),0)</f>
        <v>#N/A</v>
      </c>
      <c r="AK9" s="64" t="e">
        <f>IF($E$15=$H9,$AE$23*(SUMIF('Todos os entes (exceto estatal)'!$B:$B,Cálculos!AK$1,'Todos os entes (exceto estatal)'!$S:$S)/SUMIF('Todos os entes (exceto estatal)'!$B:$B,Cálculos!AK$1,'Todos os entes (exceto estatal)'!$H:$H)),0)</f>
        <v>#N/A</v>
      </c>
      <c r="AL9" s="64" t="e">
        <f>IF($E$15=$H9,$AE$24*(SUMIF('Todos os entes (exceto estatal)'!$B:$B,Cálculos!AL$1,'Todos os entes (exceto estatal)'!$S:$S)/SUMIF('Todos os entes (exceto estatal)'!$B:$B,Cálculos!AL$1,'Todos os entes (exceto estatal)'!$H:$H)),0)</f>
        <v>#N/A</v>
      </c>
      <c r="AM9" s="64">
        <f>'Todos os entes (exceto estatal)'!$T$83*Cálculos!$AE$25</f>
        <v>0</v>
      </c>
      <c r="AN9" s="64" t="e">
        <f>IF($E$15=$H9,$AE$26*(SUMIF('Todos os entes (exceto estatal)'!$B:$B,Cálculos!AN$1,'Todos os entes (exceto estatal)'!$S:$S)/SUMIF('Todos os entes (exceto estatal)'!$B:$B,Cálculos!AN$1,'Todos os entes (exceto estatal)'!$H:$H)),0)</f>
        <v>#N/A</v>
      </c>
      <c r="AO9" s="64" t="e">
        <f>IF($E$15=$H9,$AE$27*(SUMIF('Todos os entes (exceto estatal)'!$B:$B,Cálculos!AO$1,'Todos os entes (exceto estatal)'!$S:$S)/SUMIF('Todos os entes (exceto estatal)'!$B:$B,Cálculos!AO$1,'Todos os entes (exceto estatal)'!$H:$H)),0)</f>
        <v>#N/A</v>
      </c>
      <c r="AP9" s="64" t="e">
        <f>IF($E$15=$H9,$AE$28*(SUMIF('Todos os entes (exceto estatal)'!$B:$B,Cálculos!AP$1,'Todos os entes (exceto estatal)'!$S:$S)/SUMIF('Todos os entes (exceto estatal)'!$B:$B,Cálculos!AP$1,'Todos os entes (exceto estatal)'!$H:$H)),0)</f>
        <v>#N/A</v>
      </c>
      <c r="AQ9" s="64" t="e">
        <f>IF($E$15=$H9,$AE$29*(SUMIF('Todos os entes (exceto estatal)'!$B:$B,Cálculos!AQ$1,'Todos os entes (exceto estatal)'!$S:$S)/SUMIF('Todos os entes (exceto estatal)'!$B:$B,Cálculos!AQ$1,'Todos os entes (exceto estatal)'!$H:$H)),0)</f>
        <v>#N/A</v>
      </c>
      <c r="AR9" s="64"/>
      <c r="AS9" s="44">
        <f>'Todos os entes (exceto estatal)'!T170*Cálculos!AE30</f>
        <v>0</v>
      </c>
      <c r="AT9" s="44"/>
      <c r="AU9" s="44"/>
      <c r="AV9" s="44"/>
      <c r="AW9" s="44"/>
      <c r="AX9" s="44"/>
      <c r="AY9" s="44"/>
      <c r="AZ9" s="77" t="e">
        <f t="shared" si="3"/>
        <v>#N/A</v>
      </c>
      <c r="BA9" s="65">
        <f>AS9</f>
        <v>0</v>
      </c>
    </row>
    <row r="10" spans="1:53" x14ac:dyDescent="0.35">
      <c r="A10" s="78" t="e">
        <f t="shared" si="2"/>
        <v>#N/A</v>
      </c>
      <c r="B10" s="78" t="e">
        <f t="shared" si="2"/>
        <v>#N/A</v>
      </c>
      <c r="C10" s="78" t="e">
        <f t="shared" ref="C10:C11" si="6">CONCATENATE(A10,B10)</f>
        <v>#N/A</v>
      </c>
      <c r="D10" s="78" t="e">
        <f t="shared" ref="D10:D11" si="7">IF(C10=H10,"SIM","NÃO")</f>
        <v>#N/A</v>
      </c>
      <c r="E10" s="23">
        <f>SUMIF('Todos os entes (exceto estatal)'!A:A,"COMUM",'Todos os entes (exceto estatal)'!S:S)</f>
        <v>0</v>
      </c>
      <c r="F10" s="21">
        <f>SUMIF('Todos os entes (exceto estatal)'!A:A,"MATRIZ ESPECÍFICA -CONSÓRCIOS",'Todos os entes (exceto estatal)'!S:S)</f>
        <v>0</v>
      </c>
      <c r="G10" s="21"/>
      <c r="H10" s="21" t="str">
        <f t="shared" si="5"/>
        <v>ConsórcioEstadual</v>
      </c>
      <c r="I10" s="21" t="s">
        <v>6210</v>
      </c>
      <c r="J10" s="21" t="s">
        <v>6391</v>
      </c>
      <c r="K10" s="21" t="s">
        <v>163</v>
      </c>
      <c r="L10" s="21">
        <f>Listas!$F$32</f>
        <v>240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24.5</v>
      </c>
      <c r="U10" s="21">
        <v>0</v>
      </c>
      <c r="V10" s="21">
        <f>SUM(M10:U10)</f>
        <v>24.5</v>
      </c>
      <c r="W10" s="58">
        <f>SUMIF('Consórcios e Est. Dependentes'!F$14:F$104,"Recomendada",'Consórcios e Est. Dependentes'!S$14:S$104)+SUMIF('Consórcios e Est. Dependentes'!F109:F115,"Recomendada",'Consórcios e Est. Dependentes'!S109:S115)</f>
        <v>0</v>
      </c>
      <c r="X10" s="58">
        <f>SUMIF('Consórcios e Est. Dependentes'!F$14:F$104,"Obrigatória",'Consórcios e Est. Dependentes'!S$14:S$104)+SUMIF('Consórcios e Est. Dependentes'!F109:F115,"Obrigatória",'Consórcios e Est. Dependentes'!S109:S115)</f>
        <v>0</v>
      </c>
      <c r="Y10" s="58">
        <f>SUMIF('Consórcios e Est. Dependentes'!F$14:F$104,"Essencial",'Consórcios e Est. Dependentes'!S$14:S$104)+SUMIF('Consórcios e Est. Dependentes'!F109:F115,"Essencial",'Consórcios e Est. Dependentes'!S109:S115)</f>
        <v>0</v>
      </c>
      <c r="Z10" s="21">
        <f>SUMIF('Consórcios e Est. Dependentes'!F$14:F$104,"Recomendada",'Consórcios e Est. Dependentes'!H$14:H$104)+SUMIF('Consórcios e Est. Dependentes'!F109:F115,"Recomendada",'Consórcios e Est. Dependentes'!H109:H115)</f>
        <v>39</v>
      </c>
      <c r="AA10" s="21">
        <f>SUMIF('Consórcios e Est. Dependentes'!F$14:F$104,"Obrigatória",'Consórcios e Est. Dependentes'!H$14:H$104)+SUMIF('Consórcios e Est. Dependentes'!F109:F115,"Obrigatória",'Consórcios e Est. Dependentes'!H109:H115)</f>
        <v>144</v>
      </c>
      <c r="AB10" s="21">
        <f>SUMIF('Consórcios e Est. Dependentes'!F$14:F$104,"Essencial",'Consórcios e Est. Dependentes'!H$14:H$104)+SUMIF('Consórcios e Est. Dependentes'!F109:F115,"Essencial",'Consórcios e Est. Dependentes'!H109:H115)</f>
        <v>40</v>
      </c>
      <c r="AC10" s="64" t="e">
        <f>IF($E$15=$H10,
    $AE$15 * (
        SUMIF('Consórcios e Est. Dependentes'!$B:$B, Cálculos!AC$1, 'Consórcios e Est. Dependentes'!$S:$S) /
        SUMIF('Consórcios e Est. Dependentes'!$B:$B, Cálculos!AC$1, 'Consórcios e Est. Dependentes'!$H:$H)
    ),
0)</f>
        <v>#N/A</v>
      </c>
      <c r="AD10" s="64" t="e">
        <f>IF($E$15=$H10,
    $AE$16 * (
        SUMIF('Consórcios e Est. Dependentes'!$B:$B, Cálculos!AD$1, 'Consórcios e Est. Dependentes'!$S:$S) /
        SUMIF('Consórcios e Est. Dependentes'!$B:$B, Cálculos!AD$1, 'Consórcios e Est. Dependentes'!$H:$H)
    ),
0)</f>
        <v>#N/A</v>
      </c>
      <c r="AE10" s="64" t="e">
        <f>IF($E$15=$H10,
    $AE$17 * (
        SUMIF('Consórcios e Est. Dependentes'!$B:$B, Cálculos!AE$1, 'Consórcios e Est. Dependentes'!$S:$S) /
        SUMIF('Consórcios e Est. Dependentes'!$B:$B, Cálculos!AE$1, 'Consórcios e Est. Dependentes'!$H:$H)
    ),
0)</f>
        <v>#N/A</v>
      </c>
      <c r="AF10" s="64" t="e">
        <f>IF($E$15=$H10,
    $AE$18 * (
        SUMIF('Consórcios e Est. Dependentes'!$B:$B, Cálculos!AF$1, 'Consórcios e Est. Dependentes'!$S:$S) /
        SUMIF('Consórcios e Est. Dependentes'!$B:$B, Cálculos!AF$1, 'Consórcios e Est. Dependentes'!$H:$H)
    ),
0)</f>
        <v>#N/A</v>
      </c>
      <c r="AG10" s="64" t="e">
        <f>IF($E$15=$H10,
    $AE$19 * (
        SUMIF('Consórcios e Est. Dependentes'!$B:$B, Cálculos!AG$1, 'Consórcios e Est. Dependentes'!$S:$S) /
        SUMIF('Consórcios e Est. Dependentes'!$B:$B, Cálculos!AG$1, 'Consórcios e Est. Dependentes'!$H:$H)
    ),
0)</f>
        <v>#N/A</v>
      </c>
      <c r="AH10" s="64" t="e">
        <f>IF($E$15=$H10,
    $AE$20 * (
        SUMIF('Consórcios e Est. Dependentes'!$B:$B, Cálculos!AH$1, 'Consórcios e Est. Dependentes'!$S:$S) /
        SUMIF('Consórcios e Est. Dependentes'!$B:$B, Cálculos!AH$1, 'Consórcios e Est. Dependentes'!$H:$H)
    ),
0)</f>
        <v>#N/A</v>
      </c>
      <c r="AI10" s="64" t="e">
        <f>IF($E$15=$H10,
    $AE$21 * (
        SUMIF('Consórcios e Est. Dependentes'!$B:$B, Cálculos!AI$1, 'Consórcios e Est. Dependentes'!$S:$S) /
        SUMIF('Consórcios e Est. Dependentes'!$B:$B, Cálculos!AI$1, 'Consórcios e Est. Dependentes'!$H:$H)
    ),
0)</f>
        <v>#N/A</v>
      </c>
      <c r="AJ10" s="64" t="e">
        <f>IF($E$15=$H10,
    $AE$22 * (
        SUMIF('Consórcios e Est. Dependentes'!$B:$B, Cálculos!AJ$1, 'Consórcios e Est. Dependentes'!$S:$S) /
        SUMIF('Consórcios e Est. Dependentes'!$B:$B, Cálculos!AJ$1, 'Consórcios e Est. Dependentes'!$H:$H)
    ),
0)</f>
        <v>#N/A</v>
      </c>
      <c r="AK10" s="64" t="e">
        <f>IF($E$15=$H10,
    $AE$23 * (
        SUMIF('Consórcios e Est. Dependentes'!$B:$B, Cálculos!AK$1, 'Consórcios e Est. Dependentes'!$S:$S) /
        SUMIF('Consórcios e Est. Dependentes'!$B:$B, Cálculos!AK$1, 'Consórcios e Est. Dependentes'!$H:$H)
    ),
0)</f>
        <v>#N/A</v>
      </c>
      <c r="AL10" s="64" t="e">
        <f>IF($E$15=$H10,
    $AE$24 * (
        SUMIF('Consórcios e Est. Dependentes'!$B:$B, Cálculos!AL$1, 'Consórcios e Est. Dependentes'!$S:$S) /
        SUMIF('Consórcios e Est. Dependentes'!$B:$B, Cálculos!AL$1, 'Consórcios e Est. Dependentes'!$H:$H)
    ),
0)</f>
        <v>#N/A</v>
      </c>
      <c r="AM10" s="64" t="e">
        <f>IF($E$15=$H10,
    $AE$25 * (
        SUMIF('Consórcios e Est. Dependentes'!$B:$B, Cálculos!AM$1, 'Consórcios e Est. Dependentes'!$S:$S) /
        SUMIF('Consórcios e Est. Dependentes'!$B:$B, Cálculos!AM$1, 'Consórcios e Est. Dependentes'!$H:$H)
    ),
0)</f>
        <v>#N/A</v>
      </c>
      <c r="AN10" s="64" t="e">
        <f>IF($E$15=$H10,
    $AE$26 * (
        SUMIF('Consórcios e Est. Dependentes'!$B:$B, Cálculos!AN$1, 'Consórcios e Est. Dependentes'!$S:$S) /
        SUMIF('Consórcios e Est. Dependentes'!$B:$B, Cálculos!AN$1, 'Consórcios e Est. Dependentes'!$H:$H)
    ),
0)</f>
        <v>#N/A</v>
      </c>
      <c r="AO10" s="64" t="e">
        <f>IF($E$15=$H10,
    $AE$27 * (
        SUMIF('Consórcios e Est. Dependentes'!$B:$B, Cálculos!AO$1, 'Consórcios e Est. Dependentes'!$S:$S) /
        SUMIF('Consórcios e Est. Dependentes'!$B:$B, Cálculos!AO$1, 'Consórcios e Est. Dependentes'!$H:$H)
    ),
0)</f>
        <v>#N/A</v>
      </c>
      <c r="AP10" s="64" t="e">
        <f>IF($E$15=$H10,
    $AE$28 * (
        SUMIF('Consórcios e Est. Dependentes'!$B:$B, Cálculos!AP$1, 'Consórcios e Est. Dependentes'!$S:$S) /
        SUMIF('Consórcios e Est. Dependentes'!$B:$B, Cálculos!AP$1, 'Consórcios e Est. Dependentes'!$H:$H)
    ),
0)</f>
        <v>#N/A</v>
      </c>
      <c r="AQ10" s="64" t="e">
        <f>IF($E$15=$H10,
    $AE$29* (
        SUMIF('Consórcios e Est. Dependentes'!$B:$B, Cálculos!AQ$1, 'Consórcios e Est. Dependentes'!$S:$S) /
        SUMIF('Consórcios e Est. Dependentes'!$B:$B, Cálculos!AQ$1, 'Consórcios e Est. Dependentes'!$H:$H)
    ),
0)</f>
        <v>#N/A</v>
      </c>
      <c r="AR10" s="64"/>
      <c r="AS10" s="44"/>
      <c r="AT10" s="44"/>
      <c r="AU10" s="44"/>
      <c r="AV10" s="44"/>
      <c r="AW10" s="44"/>
      <c r="AX10" s="44" t="e">
        <f>IF($E$15=$H10,8.11%*(SUMIF('Consórcios e Est. Dependentes'!$B:$B,Cálculos!AX$1,'Consórcios e Est. Dependentes'!$S:$S)/SUMIF('Consórcios e Est. Dependentes'!$B:$B,Cálculos!AX$1,'Consórcios e Est. Dependentes'!$H:$H)),0)</f>
        <v>#N/A</v>
      </c>
      <c r="AY10" s="44"/>
      <c r="AZ10" s="77" t="e">
        <f t="shared" si="3"/>
        <v>#N/A</v>
      </c>
      <c r="BA10" s="65" t="e">
        <f>AX10</f>
        <v>#N/A</v>
      </c>
    </row>
    <row r="11" spans="1:53" x14ac:dyDescent="0.35">
      <c r="A11" s="78" t="e">
        <f t="shared" si="2"/>
        <v>#N/A</v>
      </c>
      <c r="B11" s="78" t="e">
        <f t="shared" si="2"/>
        <v>#N/A</v>
      </c>
      <c r="C11" s="78" t="e">
        <f t="shared" si="6"/>
        <v>#N/A</v>
      </c>
      <c r="D11" s="78" t="e">
        <f t="shared" si="7"/>
        <v>#N/A</v>
      </c>
      <c r="E11" s="23">
        <f>SUMIF('Todos os entes (exceto estatal)'!A:A,"COMUM",'Todos os entes (exceto estatal)'!S:S)</f>
        <v>0</v>
      </c>
      <c r="F11" s="21">
        <f>SUMIF('Todos os entes (exceto estatal)'!A:A,"MATRIZ ESPECÍFICA - PODER LEGISLATIVO",'Todos os entes (exceto estatal)'!S:S)</f>
        <v>0</v>
      </c>
      <c r="G11" s="21"/>
      <c r="H11" s="21" t="str">
        <f t="shared" si="5"/>
        <v>Estatal DependenteEstadual</v>
      </c>
      <c r="I11" s="21" t="s">
        <v>6394</v>
      </c>
      <c r="J11" s="21" t="s">
        <v>6389</v>
      </c>
      <c r="K11" s="21" t="s">
        <v>163</v>
      </c>
      <c r="L11" s="21">
        <f>Listas!$F$32</f>
        <v>240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163.5</v>
      </c>
      <c r="V11" s="21">
        <f>SUM(M11:U11)</f>
        <v>163.5</v>
      </c>
      <c r="W11" s="58">
        <f>SUMIF('Consórcios e Est. Dependentes'!F$14:F$104,"Recomendada",'Consórcios e Est. Dependentes'!S$14:S$104)+SUMIF('Consórcios e Est. Dependentes'!F121:F149,"Recomendada",'Consórcios e Est. Dependentes'!S121:S149)</f>
        <v>0</v>
      </c>
      <c r="X11" s="58">
        <f>SUMIF('Consórcios e Est. Dependentes'!F$14:F$104,"Obrigatória",'Consórcios e Est. Dependentes'!S$14:S$104)+SUMIF('Consórcios e Est. Dependentes'!F121:F149,"Obrigatória",'Consórcios e Est. Dependentes'!S121:S149)</f>
        <v>0</v>
      </c>
      <c r="Y11" s="58">
        <f>SUMIF('Consórcios e Est. Dependentes'!F$14:F$104,"Essencial",'Consórcios e Est. Dependentes'!S$14:S$104)+SUMIF('Consórcios e Est. Dependentes'!F121:F149,"Essencial",'Consórcios e Est. Dependentes'!S121:S149)</f>
        <v>0</v>
      </c>
      <c r="Z11" s="21">
        <f>SUMIF('Consórcios e Est. Dependentes'!F$14:F$104,"Recomendada",'Consórcios e Est. Dependentes'!H$14:H$104)+SUMIF('Consórcios e Est. Dependentes'!F121:F149,"Recomendada",'Consórcios e Est. Dependentes'!H121:H149)</f>
        <v>45</v>
      </c>
      <c r="AA11" s="21">
        <f>SUMIF('Consórcios e Est. Dependentes'!F$14:F$104,"Obrigatória",'Consórcios e Est. Dependentes'!H$14:H$104)+SUMIF('Consórcios e Est. Dependentes'!F121:F149,"Obrigatória",'Consórcios e Est. Dependentes'!H121:H149)</f>
        <v>234</v>
      </c>
      <c r="AB11" s="21">
        <f>SUMIF('Consórcios e Est. Dependentes'!F$14:F$104,"Essencial",'Consórcios e Est. Dependentes'!H$14:H$104)+SUMIF('Consórcios e Est. Dependentes'!F121:F149,"Essencial",'Consórcios e Est. Dependentes'!H121:H149)</f>
        <v>40</v>
      </c>
      <c r="AC11" s="64" t="e">
        <f>IF($E$15=$H11,
    $AE$15 * (
        SUMIF('Consórcios e Est. Dependentes'!$B:$B, Cálculos!AC$1, 'Consórcios e Est. Dependentes'!$S:$S) /
        SUMIF('Consórcios e Est. Dependentes'!$B:$B, Cálculos!AC$1, 'Consórcios e Est. Dependentes'!$H:$H)
    ),
0)</f>
        <v>#N/A</v>
      </c>
      <c r="AD11" s="64" t="e">
        <f>IF($E$15=$H11,
    $AE$16 * (
        SUMIF('Consórcios e Est. Dependentes'!$B:$B, Cálculos!AD$1, 'Consórcios e Est. Dependentes'!$S:$S) /
        SUMIF('Consórcios e Est. Dependentes'!$B:$B, Cálculos!AD$1, 'Consórcios e Est. Dependentes'!$H:$H)
    ),
0)</f>
        <v>#N/A</v>
      </c>
      <c r="AE11" s="64" t="e">
        <f>IF($E$15=$H11,
    $AE$17 * (
        SUMIF('Consórcios e Est. Dependentes'!$B:$B, Cálculos!AE$1, 'Consórcios e Est. Dependentes'!$S:$S) /
        SUMIF('Consórcios e Est. Dependentes'!$B:$B, Cálculos!AE$1, 'Consórcios e Est. Dependentes'!$H:$H)
    ),
0)</f>
        <v>#N/A</v>
      </c>
      <c r="AF11" s="64" t="e">
        <f>IF($E$15=$H11,
    $AE$18 * (
        SUMIF('Consórcios e Est. Dependentes'!$B:$B, Cálculos!AF$1, 'Consórcios e Est. Dependentes'!$S:$S) /
        SUMIF('Consórcios e Est. Dependentes'!$B:$B, Cálculos!AF$1, 'Consórcios e Est. Dependentes'!$H:$H)
    ),
0)</f>
        <v>#N/A</v>
      </c>
      <c r="AG11" s="64" t="e">
        <f>IF($E$15=$H11,
    $AE$19 * (
        SUMIF('Consórcios e Est. Dependentes'!$B:$B, Cálculos!AG$1, 'Consórcios e Est. Dependentes'!$S:$S) /
        SUMIF('Consórcios e Est. Dependentes'!$B:$B, Cálculos!AG$1, 'Consórcios e Est. Dependentes'!$H:$H)
    ),
0)</f>
        <v>#N/A</v>
      </c>
      <c r="AH11" s="64" t="e">
        <f>IF($E$15=$H11,
    $AE$20 * (
        SUMIF('Consórcios e Est. Dependentes'!$B:$B, Cálculos!AH$1, 'Consórcios e Est. Dependentes'!$S:$S) /
        SUMIF('Consórcios e Est. Dependentes'!$B:$B, Cálculos!AH$1, 'Consórcios e Est. Dependentes'!$H:$H)
    ),
0)</f>
        <v>#N/A</v>
      </c>
      <c r="AI11" s="64" t="e">
        <f>IF($E$15=$H11,
    $AE$21 * (
        SUMIF('Consórcios e Est. Dependentes'!$B:$B, Cálculos!AI$1, 'Consórcios e Est. Dependentes'!$S:$S) /
        SUMIF('Consórcios e Est. Dependentes'!$B:$B, Cálculos!AI$1, 'Consórcios e Est. Dependentes'!$H:$H)
    ),
0)</f>
        <v>#N/A</v>
      </c>
      <c r="AJ11" s="64" t="e">
        <f>IF($E$15=$H11,
    $AE$22 * (
        SUMIF('Consórcios e Est. Dependentes'!$B:$B, Cálculos!AJ$1, 'Consórcios e Est. Dependentes'!$S:$S) /
        SUMIF('Consórcios e Est. Dependentes'!$B:$B, Cálculos!AJ$1, 'Consórcios e Est. Dependentes'!$H:$H)
    ),
0)</f>
        <v>#N/A</v>
      </c>
      <c r="AK11" s="64" t="e">
        <f>IF($E$15=$H11,
    $AE$23 * (
        SUMIF('Consórcios e Est. Dependentes'!$B:$B, Cálculos!AK$1, 'Consórcios e Est. Dependentes'!$S:$S) /
        SUMIF('Consórcios e Est. Dependentes'!$B:$B, Cálculos!AK$1, 'Consórcios e Est. Dependentes'!$H:$H)
    ),
0)</f>
        <v>#N/A</v>
      </c>
      <c r="AL11" s="64" t="e">
        <f>IF($E$15=$H11,
    $AE$24 * (
        SUMIF('Consórcios e Est. Dependentes'!$B:$B, Cálculos!AL$1, 'Consórcios e Est. Dependentes'!$S:$S) /
        SUMIF('Consórcios e Est. Dependentes'!$B:$B, Cálculos!AL$1, 'Consórcios e Est. Dependentes'!$H:$H)
    ),
0)</f>
        <v>#N/A</v>
      </c>
      <c r="AM11" s="64" t="e">
        <f>IF($E$15=$H11,
    $AE$25 * (
        SUMIF('Consórcios e Est. Dependentes'!$B:$B, Cálculos!AM$1, 'Consórcios e Est. Dependentes'!$S:$S) /
        SUMIF('Consórcios e Est. Dependentes'!$B:$B, Cálculos!AM$1, 'Consórcios e Est. Dependentes'!$H:$H)
    ),
0)</f>
        <v>#N/A</v>
      </c>
      <c r="AN11" s="64" t="e">
        <f>IF($E$15=$H11,
    $AE$26 * (
        SUMIF('Consórcios e Est. Dependentes'!$B:$B, Cálculos!AN$1, 'Consórcios e Est. Dependentes'!$S:$S) /
        SUMIF('Consórcios e Est. Dependentes'!$B:$B, Cálculos!AN$1, 'Consórcios e Est. Dependentes'!$H:$H)
    ),
0)</f>
        <v>#N/A</v>
      </c>
      <c r="AO11" s="64" t="e">
        <f>IF($E$15=$H11,
    $AE$27 * (
        SUMIF('Consórcios e Est. Dependentes'!$B:$B, Cálculos!AO$1, 'Consórcios e Est. Dependentes'!$S:$S) /
        SUMIF('Consórcios e Est. Dependentes'!$B:$B, Cálculos!AO$1, 'Consórcios e Est. Dependentes'!$H:$H)
    ),
0)</f>
        <v>#N/A</v>
      </c>
      <c r="AP11" s="64" t="e">
        <f>IF($E$15=$H11,
    $AE$28 * (
        SUMIF('Consórcios e Est. Dependentes'!$B:$B, Cálculos!AP$1, 'Consórcios e Est. Dependentes'!$S:$S) /
        SUMIF('Consórcios e Est. Dependentes'!$B:$B, Cálculos!AP$1, 'Consórcios e Est. Dependentes'!$H:$H)
    ),
0)</f>
        <v>#N/A</v>
      </c>
      <c r="AQ11" s="64" t="e">
        <f>IF($E$15=$H11,
    $AE$29* (
        SUMIF('Consórcios e Est. Dependentes'!$B:$B, Cálculos!AQ$1, 'Consórcios e Est. Dependentes'!$S:$S) /
        SUMIF('Consórcios e Est. Dependentes'!$B:$B, Cálculos!AQ$1, 'Consórcios e Est. Dependentes'!$H:$H)
    ),
0)</f>
        <v>#N/A</v>
      </c>
      <c r="AR11" s="64"/>
      <c r="AS11" s="44"/>
      <c r="AT11" s="44"/>
      <c r="AU11" s="44"/>
      <c r="AV11" s="44"/>
      <c r="AW11" s="44"/>
      <c r="AX11" s="44"/>
      <c r="AY11" s="44" t="e">
        <f>IF($E$15=$H11,8.11%*(SUMIF('Consórcios e Est. Dependentes'!$B:$B,Cálculos!AY$1,'Consórcios e Est. Dependentes'!$S:$S)/SUMIF('Consórcios e Est. Dependentes'!$B:$B,Cálculos!AY$1,'Consórcios e Est. Dependentes'!$H:$H)),0)</f>
        <v>#N/A</v>
      </c>
      <c r="AZ11" s="77" t="e">
        <f t="shared" si="3"/>
        <v>#N/A</v>
      </c>
      <c r="BA11" s="65" t="e">
        <f>AY11</f>
        <v>#N/A</v>
      </c>
    </row>
    <row r="12" spans="1:53" x14ac:dyDescent="0.35">
      <c r="A12" s="78" t="e">
        <f t="shared" si="2"/>
        <v>#N/A</v>
      </c>
      <c r="B12" s="78" t="e">
        <f t="shared" si="2"/>
        <v>#N/A</v>
      </c>
      <c r="C12" s="78" t="e">
        <f t="shared" ref="C12" si="8">CONCATENATE(A12,B12)</f>
        <v>#N/A</v>
      </c>
      <c r="D12" s="78" t="e">
        <f t="shared" ref="D12" si="9">IF(C12=H12,"SIM","NÃO")</f>
        <v>#N/A</v>
      </c>
      <c r="E12" s="23">
        <f>SUMIF('Todos os entes (exceto estatal)'!A:A,"COMUM",'Todos os entes (exceto estatal)'!S:S)</f>
        <v>0</v>
      </c>
      <c r="F12" s="21">
        <f>SUMIF('Todos os entes (exceto estatal)'!A:A,"MATRIZ ESPECÍFICA - PODER LEGISLATIVO",'Todos os entes (exceto estatal)'!S:S)</f>
        <v>0</v>
      </c>
      <c r="G12" s="21"/>
      <c r="H12" s="21" t="str">
        <f t="shared" ref="H12" si="10">CONCATENATE(J12,K12)</f>
        <v>Estatal IndependenteEstadual</v>
      </c>
      <c r="I12" s="21" t="s">
        <v>6395</v>
      </c>
      <c r="J12" s="21" t="s">
        <v>6390</v>
      </c>
      <c r="K12" s="21" t="s">
        <v>163</v>
      </c>
      <c r="L12" s="21">
        <f>Listas!$F$32</f>
        <v>240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163.5</v>
      </c>
      <c r="V12" s="21">
        <f>SUM(M12:U12)</f>
        <v>163.5</v>
      </c>
      <c r="W12" s="58">
        <f>SUMIF('Estatais Independentes'!F$14:F$101,"Recomendada",'Estatais Independentes'!S$14:S$101)+SUMIF('Estatais Independentes'!F106:F134,"Recomendada",'Estatais Independentes'!S106:S134)</f>
        <v>0</v>
      </c>
      <c r="X12" s="58">
        <f>SUMIF('Estatais Independentes'!F$14:F$101,"Obrigatória",'Estatais Independentes'!S$14:S$101)+SUMIF('Estatais Independentes'!F106:F134,"Obrigatória",'Estatais Independentes'!S106:S134)</f>
        <v>0</v>
      </c>
      <c r="Y12" s="58">
        <f>SUMIF('Estatais Independentes'!F$14:F$101,"Essencial",'Estatais Independentes'!S$14:S$101)+SUMIF('Estatais Independentes'!F106:F134,"Essencial",'Estatais Independentes'!S106:S134)</f>
        <v>0</v>
      </c>
      <c r="Z12" s="21">
        <f>SUMIF('Estatais Independentes'!F$14:F$101,"Recomendada",'Estatais Independentes'!H$14:H$101)+SUMIF('Estatais Independentes'!F106:F134,"Recomendada",'Estatais Independentes'!H106:H134)</f>
        <v>45</v>
      </c>
      <c r="AA12" s="21">
        <f>SUMIF('Estatais Independentes'!F$14:F$101,"Obrigatória",'Estatais Independentes'!H$14:H$101)+SUMIF('Estatais Independentes'!F106:F134,"Obrigatória",'Estatais Independentes'!H106:H134)</f>
        <v>232.5</v>
      </c>
      <c r="AB12" s="21">
        <f>SUMIF('Estatais Independentes'!F$14:F$101,"Essencial",'Estatais Independentes'!H$14:H$101)+SUMIF('Estatais Independentes'!F106:F134,"Essencial",'Estatais Independentes'!H106:H134)</f>
        <v>16</v>
      </c>
      <c r="AC12" s="64" t="e">
        <f>IF($E$15=$H12,
    $AF$15 * (
        SUMIF('Estatais Independentes'!$B:$B, Cálculos!AC$1, 'Estatais Independentes'!$S:$S) /
        SUMIF('Estatais Independentes'!$B:$B, Cálculos!AC$1, 'Estatais Independentes'!$H:$H)
    ),
0)</f>
        <v>#N/A</v>
      </c>
      <c r="AD12" s="64" t="e">
        <f>IF($E$15=$H12,
    $AF$16 * (
        SUMIF('Estatais Independentes'!$B:$B, Cálculos!AD$1, 'Estatais Independentes'!$S:$S) /
        SUMIF('Estatais Independentes'!$B:$B, Cálculos!AD$1, 'Estatais Independentes'!$H:$H)
    ),
0)</f>
        <v>#N/A</v>
      </c>
      <c r="AE12" s="64">
        <v>0</v>
      </c>
      <c r="AF12" s="64">
        <v>0</v>
      </c>
      <c r="AG12" s="64" t="e">
        <f>IF($E$15=$H12,
    $AF$19 * (
        SUMIF('Estatais Independentes'!$B:$B, Cálculos!AG$1, 'Estatais Independentes'!$S:$S) /
        SUMIF('Estatais Independentes'!$B:$B, Cálculos!AG$1, 'Estatais Independentes'!$H:$H)
    ),
0)</f>
        <v>#N/A</v>
      </c>
      <c r="AH12" s="64" t="e">
        <f>IF($E$15=$H12,
    $AF$20 * (
        SUMIF('Estatais Independentes'!$B:$B, Cálculos!AH$1, 'Estatais Independentes'!$S:$S) /
        SUMIF('Estatais Independentes'!$B:$B, Cálculos!AH$1, 'Estatais Independentes'!$H:$H)
    ),
0)</f>
        <v>#N/A</v>
      </c>
      <c r="AI12" s="64" t="e">
        <f>IF($E$15=$H12,
    $AF$21 * (
        SUMIF('Estatais Independentes'!$B:$B, Cálculos!AI$1, 'Estatais Independentes'!$S:$S) /
        SUMIF('Estatais Independentes'!$B:$B, Cálculos!AI$1, 'Estatais Independentes'!$H:$H)
    ),
0)</f>
        <v>#N/A</v>
      </c>
      <c r="AJ12" s="64" t="e">
        <f>IF($E$15=$H12,
    $AF$22 * (
        SUMIF('Estatais Independentes'!$B:$B, Cálculos!AJ$1, 'Estatais Independentes'!$S:$S) /
        SUMIF('Estatais Independentes'!$B:$B, Cálculos!AJ$1, 'Estatais Independentes'!$H:$H)
    ),
0)</f>
        <v>#N/A</v>
      </c>
      <c r="AK12" s="64" t="e">
        <f>IF($E$15=$H12,
    $AF$23 * (
        SUMIF('Estatais Independentes'!$B:$B, Cálculos!AK$1, 'Estatais Independentes'!$S:$S) /
        SUMIF('Estatais Independentes'!$B:$B, Cálculos!AK$1, 'Estatais Independentes'!$H:$H)
    ),
0)</f>
        <v>#N/A</v>
      </c>
      <c r="AL12" s="64" t="e">
        <f>IF($E$15=$H12,
    $AF$24 * (
        SUMIF('Estatais Independentes'!$B:$B, Cálculos!AL$1, 'Estatais Independentes'!$S:$S) /
        SUMIF('Estatais Independentes'!$B:$B, Cálculos!AL$1, 'Estatais Independentes'!$H:$H)
    ),
0)</f>
        <v>#N/A</v>
      </c>
      <c r="AM12" s="64" t="e">
        <f>IF($E$15=$H12,
    $AF$25 * (
        SUMIF('Estatais Independentes'!$B:$B, Cálculos!AM$1, 'Estatais Independentes'!$S:$S) /
        SUMIF('Estatais Independentes'!$B:$B, Cálculos!AM$1, 'Estatais Independentes'!$H:$H)
    ),
0)</f>
        <v>#N/A</v>
      </c>
      <c r="AN12" s="64" t="e">
        <f>IF($E$15=$H12,
    $AF$26 * (
        SUMIF('Estatais Independentes'!$B:$B, Cálculos!AN$1, 'Estatais Independentes'!$S:$S) /
        SUMIF('Estatais Independentes'!$B:$B, Cálculos!AN$1, 'Estatais Independentes'!$H:$H)
    ),
0)</f>
        <v>#N/A</v>
      </c>
      <c r="AO12" s="64" t="e">
        <f>IF($E$15=$H12,
    $AF$27 * (
        SUMIF('Estatais Independentes'!$B:$B, Cálculos!AO$1, 'Estatais Independentes'!$S:$S) /
        SUMIF('Estatais Independentes'!$B:$B, Cálculos!AO$1, 'Estatais Independentes'!$H:$H)
    ),
0)</f>
        <v>#N/A</v>
      </c>
      <c r="AP12" s="64" t="e">
        <f>IF($E$15=$H12,
    $AF$28 * (
        SUMIF('Estatais Independentes'!$B:$B, Cálculos!AP$1, 'Estatais Independentes'!$S:$S) /
        SUMIF('Estatais Independentes'!$B:$B, Cálculos!AP$1, 'Estatais Independentes'!$H:$H)
    ),
0)</f>
        <v>#N/A</v>
      </c>
      <c r="AQ12" s="64" t="e">
        <f>IF($E$15=$H12,
    $AF$29* (
        SUMIF('Estatais Independentes'!$B:$B, Cálculos!AQ$1, 'Estatais Independentes'!$S:$S) /
        SUMIF('Estatais Independentes'!$B:$B, Cálculos!AQ$1, 'Estatais Independentes'!$H:$H)
    ),
0)</f>
        <v>#N/A</v>
      </c>
      <c r="AR12" s="64"/>
      <c r="AS12" s="44"/>
      <c r="AT12" s="44"/>
      <c r="AU12" s="44"/>
      <c r="AV12" s="44"/>
      <c r="AW12" s="44"/>
      <c r="AX12" s="44"/>
      <c r="AY12" s="44" t="e">
        <f>IF($E$15=$H12,
    $AF$30* (
        SUMIF('Estatais Independentes'!$B:$B, Cálculos!AY$1, 'Estatais Independentes'!$S:$S) /
        SUMIF('Estatais Independentes'!$B:$B, Cálculos!AY$1, 'Estatais Independentes'!$H:$H)
    ),
0)</f>
        <v>#N/A</v>
      </c>
      <c r="AZ12" s="77" t="e">
        <f>SUM(AC12:AY12)</f>
        <v>#N/A</v>
      </c>
      <c r="BA12" s="65" t="e">
        <f>AY12</f>
        <v>#N/A</v>
      </c>
    </row>
    <row r="13" spans="1:53" x14ac:dyDescent="0.35">
      <c r="A13" s="25"/>
      <c r="B13" s="25"/>
      <c r="C13" s="25"/>
      <c r="D13" s="25"/>
      <c r="E13" s="69"/>
      <c r="F13" s="69"/>
      <c r="G13" s="69"/>
      <c r="H13" s="69"/>
      <c r="I13" s="31" t="s">
        <v>155</v>
      </c>
      <c r="J13" s="31" t="s">
        <v>37</v>
      </c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</row>
    <row r="14" spans="1:53" x14ac:dyDescent="0.35">
      <c r="A14" s="25"/>
      <c r="B14" s="25"/>
      <c r="C14" s="25"/>
      <c r="D14" s="25"/>
      <c r="E14" s="69" t="s">
        <v>156</v>
      </c>
      <c r="F14" s="69"/>
      <c r="G14" s="69"/>
      <c r="H14" s="69"/>
      <c r="I14" s="330" t="str">
        <f>IFERROR(VLOOKUP("SIM",D1:AB11,21,0)/VLOOKUP("SIM",D1:AB11,24,0),"")</f>
        <v/>
      </c>
      <c r="J14" s="330" t="str">
        <f>IFERROR(VLOOKUP("SIM",D1:AB12,22,0)/VLOOKUP("SIM",D1:AB12,25,0),"")</f>
        <v/>
      </c>
      <c r="AD14" s="58" t="s">
        <v>165</v>
      </c>
      <c r="AE14" s="58" t="s">
        <v>5549</v>
      </c>
      <c r="AF14" s="58" t="s">
        <v>6402</v>
      </c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</row>
    <row r="15" spans="1:53" ht="14" customHeight="1" x14ac:dyDescent="0.35">
      <c r="A15" s="25" t="s">
        <v>6392</v>
      </c>
      <c r="B15" s="25"/>
      <c r="C15" s="25"/>
      <c r="D15" s="25"/>
      <c r="E15" s="25" t="e">
        <f>VLOOKUP("SIM",D:I,5,0)</f>
        <v>#N/A</v>
      </c>
      <c r="F15" s="69"/>
      <c r="G15" s="69"/>
      <c r="H15" s="69"/>
      <c r="I15" s="330"/>
      <c r="J15" s="330"/>
      <c r="AC15" s="66" t="s">
        <v>34</v>
      </c>
      <c r="AD15" s="64">
        <v>5.2600000000000001E-2</v>
      </c>
      <c r="AE15" s="65">
        <v>5.4100000000000002E-2</v>
      </c>
      <c r="AF15" s="71">
        <v>6.9000000000000006E-2</v>
      </c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</row>
    <row r="16" spans="1:53" x14ac:dyDescent="0.35">
      <c r="A16" s="25" t="str">
        <f>IF('Todos os entes (exceto estatal)'!F3&lt;&gt;"_SELECIONE A UNIDADE", 'Todos os entes (exceto estatal)'!F3,
 IF('Consórcios e Est. Dependentes'!F3&lt;&gt;"_SELECIONE A UNIDADE", 'Consórcios e Est. Dependentes'!F3,
 IF('Estatais Independentes'!F3&lt;&gt;"_SELECIONE A UNIDADE", 'Estatais Independentes'!F3, "")))</f>
        <v/>
      </c>
      <c r="B16" s="25" t="e">
        <f>VLOOKUP(A16,'Todas Unidades'!A:E,4,0)</f>
        <v>#N/A</v>
      </c>
      <c r="C16" s="25" t="e">
        <f>VLOOKUP(A16,'Todas Unidades'!A:E,5,0)</f>
        <v>#N/A</v>
      </c>
      <c r="D16" s="25"/>
      <c r="E16" s="25"/>
      <c r="F16" s="69"/>
      <c r="G16" s="69"/>
      <c r="H16" s="69"/>
      <c r="I16" s="25"/>
      <c r="J16" s="25"/>
      <c r="AC16" s="67" t="s">
        <v>43</v>
      </c>
      <c r="AD16" s="64">
        <v>5.2600000000000001E-2</v>
      </c>
      <c r="AE16" s="65">
        <v>5.4100000000000002E-2</v>
      </c>
      <c r="AF16" s="71">
        <v>6.9000000000000006E-2</v>
      </c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</row>
    <row r="17" spans="1:53" x14ac:dyDescent="0.35">
      <c r="A17" s="25"/>
      <c r="B17" s="25"/>
      <c r="C17" s="25"/>
      <c r="D17" s="25"/>
      <c r="E17" s="69"/>
      <c r="F17" s="69"/>
      <c r="G17" s="69"/>
      <c r="H17" s="69"/>
      <c r="I17" s="25"/>
      <c r="J17" s="25"/>
      <c r="AC17" s="67" t="s">
        <v>52</v>
      </c>
      <c r="AD17" s="64">
        <v>0.1053</v>
      </c>
      <c r="AE17" s="65">
        <v>0.1081</v>
      </c>
      <c r="AF17" s="25">
        <v>0</v>
      </c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</row>
    <row r="18" spans="1:53" x14ac:dyDescent="0.35">
      <c r="A18" s="25"/>
      <c r="B18" s="25"/>
      <c r="C18" s="25"/>
      <c r="D18" s="25"/>
      <c r="E18" s="69"/>
      <c r="F18" s="69"/>
      <c r="G18" s="69"/>
      <c r="H18" s="69"/>
      <c r="I18" s="25"/>
      <c r="J18" s="25"/>
      <c r="AC18" s="67" t="s">
        <v>56</v>
      </c>
      <c r="AD18" s="64">
        <v>0.1053</v>
      </c>
      <c r="AE18" s="65">
        <v>0.1081</v>
      </c>
      <c r="AF18" s="25">
        <v>0</v>
      </c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</row>
    <row r="19" spans="1:53" x14ac:dyDescent="0.35">
      <c r="A19" s="25"/>
      <c r="B19" s="25"/>
      <c r="C19" s="25"/>
      <c r="D19" s="25"/>
      <c r="E19" s="69"/>
      <c r="F19" s="69"/>
      <c r="G19" s="69"/>
      <c r="H19" s="69"/>
      <c r="I19" s="25"/>
      <c r="J19" s="25"/>
      <c r="AC19" s="67" t="s">
        <v>58</v>
      </c>
      <c r="AD19" s="64">
        <v>2.63E-2</v>
      </c>
      <c r="AE19" s="65">
        <v>2.7E-2</v>
      </c>
      <c r="AF19" s="71">
        <v>3.4500000000000003E-2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</row>
    <row r="20" spans="1:53" x14ac:dyDescent="0.35">
      <c r="A20" s="25"/>
      <c r="B20" s="25"/>
      <c r="C20" s="25"/>
      <c r="D20" s="25"/>
      <c r="E20" s="69"/>
      <c r="F20" s="25"/>
      <c r="G20" s="25"/>
      <c r="H20" s="25"/>
      <c r="I20" s="25"/>
      <c r="J20" s="25"/>
      <c r="AC20" s="67" t="s">
        <v>60</v>
      </c>
      <c r="AD20" s="64">
        <v>7.8899999999999998E-2</v>
      </c>
      <c r="AE20" s="65">
        <v>8.1100000000000005E-2</v>
      </c>
      <c r="AF20" s="71">
        <v>0.10340000000000001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</row>
    <row r="21" spans="1:53" x14ac:dyDescent="0.35">
      <c r="A21" s="25"/>
      <c r="B21" s="25"/>
      <c r="C21" s="25"/>
      <c r="D21" s="25"/>
      <c r="E21" s="69"/>
      <c r="F21" s="25"/>
      <c r="G21" s="25"/>
      <c r="H21" s="25"/>
      <c r="I21" s="25"/>
      <c r="J21" s="25"/>
      <c r="AC21" s="67" t="s">
        <v>62</v>
      </c>
      <c r="AD21" s="64">
        <v>2.63E-2</v>
      </c>
      <c r="AE21" s="65">
        <v>2.7E-2</v>
      </c>
      <c r="AF21" s="71">
        <v>3.4500000000000003E-2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</row>
    <row r="22" spans="1:53" x14ac:dyDescent="0.35">
      <c r="A22" s="25"/>
      <c r="B22" s="25"/>
      <c r="C22" s="25"/>
      <c r="D22" s="25"/>
      <c r="E22" s="69"/>
      <c r="F22" s="25"/>
      <c r="G22" s="25"/>
      <c r="H22" s="25"/>
      <c r="I22" s="25"/>
      <c r="J22" s="25"/>
      <c r="AC22" s="67" t="s">
        <v>65</v>
      </c>
      <c r="AD22" s="64">
        <v>7.8899999999999998E-2</v>
      </c>
      <c r="AE22" s="65">
        <v>8.1100000000000005E-2</v>
      </c>
      <c r="AF22" s="71">
        <v>0.10340000000000001</v>
      </c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</row>
    <row r="23" spans="1:53" x14ac:dyDescent="0.35">
      <c r="A23" s="25"/>
      <c r="B23" s="25"/>
      <c r="C23" s="25"/>
      <c r="D23" s="25"/>
      <c r="E23" s="69"/>
      <c r="F23" s="25"/>
      <c r="G23" s="25"/>
      <c r="H23" s="25"/>
      <c r="I23" s="25"/>
      <c r="J23" s="25"/>
      <c r="R23" s="70"/>
      <c r="AC23" s="67" t="s">
        <v>70</v>
      </c>
      <c r="AD23" s="64">
        <v>7.8899999999999998E-2</v>
      </c>
      <c r="AE23" s="65">
        <v>8.1100000000000005E-2</v>
      </c>
      <c r="AF23" s="71">
        <v>0.10340000000000001</v>
      </c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</row>
    <row r="24" spans="1:53" x14ac:dyDescent="0.35">
      <c r="A24" s="25"/>
      <c r="B24" s="25"/>
      <c r="C24" s="25"/>
      <c r="D24" s="25"/>
      <c r="E24" s="69"/>
      <c r="F24" s="25"/>
      <c r="G24" s="25"/>
      <c r="H24" s="25"/>
      <c r="I24" s="25"/>
      <c r="J24" s="25"/>
      <c r="AC24" s="67" t="s">
        <v>74</v>
      </c>
      <c r="AD24" s="64">
        <v>5.2600000000000001E-2</v>
      </c>
      <c r="AE24" s="65">
        <v>5.4100000000000002E-2</v>
      </c>
      <c r="AF24" s="71">
        <v>6.9000000000000006E-2</v>
      </c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</row>
    <row r="25" spans="1:53" ht="29.5" customHeight="1" x14ac:dyDescent="0.35">
      <c r="A25" s="25"/>
      <c r="B25" s="25"/>
      <c r="C25" s="25"/>
      <c r="D25" s="25"/>
      <c r="E25" s="69"/>
      <c r="F25" s="25"/>
      <c r="G25" s="25"/>
      <c r="H25" s="25"/>
      <c r="I25" s="25"/>
      <c r="J25" s="25"/>
      <c r="AC25" s="67" t="s">
        <v>76</v>
      </c>
      <c r="AD25" s="64">
        <v>0.1053</v>
      </c>
      <c r="AE25" s="65">
        <v>0.1081</v>
      </c>
      <c r="AF25" s="71">
        <v>0.13789999999999999</v>
      </c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</row>
    <row r="26" spans="1:53" x14ac:dyDescent="0.35">
      <c r="A26" s="25"/>
      <c r="B26" s="25"/>
      <c r="C26" s="25"/>
      <c r="D26" s="25"/>
      <c r="E26" s="69"/>
      <c r="F26" s="25"/>
      <c r="G26" s="25"/>
      <c r="H26" s="25"/>
      <c r="I26" s="25"/>
      <c r="J26" s="25"/>
      <c r="AC26" s="67" t="s">
        <v>82</v>
      </c>
      <c r="AD26" s="64">
        <v>5.2600000000000001E-2</v>
      </c>
      <c r="AE26" s="65">
        <v>5.4100000000000002E-2</v>
      </c>
      <c r="AF26" s="71">
        <v>6.9000000000000006E-2</v>
      </c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</row>
    <row r="27" spans="1:53" x14ac:dyDescent="0.35">
      <c r="A27" s="25"/>
      <c r="B27" s="25"/>
      <c r="C27" s="25"/>
      <c r="D27" s="25"/>
      <c r="E27" s="69"/>
      <c r="F27" s="25"/>
      <c r="G27" s="25"/>
      <c r="H27" s="25"/>
      <c r="I27" s="25"/>
      <c r="J27" s="25"/>
      <c r="AC27" s="67" t="s">
        <v>86</v>
      </c>
      <c r="AD27" s="64">
        <v>2.63E-2</v>
      </c>
      <c r="AE27" s="65">
        <v>2.7E-2</v>
      </c>
      <c r="AF27" s="71">
        <v>3.4500000000000003E-2</v>
      </c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</row>
    <row r="28" spans="1:53" x14ac:dyDescent="0.35">
      <c r="A28" s="25"/>
      <c r="B28" s="25"/>
      <c r="C28" s="25"/>
      <c r="D28" s="25"/>
      <c r="E28" s="69"/>
      <c r="F28" s="25"/>
      <c r="G28" s="25"/>
      <c r="H28" s="25"/>
      <c r="I28" s="25"/>
      <c r="J28" s="25"/>
      <c r="AC28" s="67" t="s">
        <v>92</v>
      </c>
      <c r="AD28" s="64">
        <v>2.63E-2</v>
      </c>
      <c r="AE28" s="65">
        <v>2.7E-2</v>
      </c>
      <c r="AF28" s="71">
        <v>3.4500000000000003E-2</v>
      </c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</row>
    <row r="29" spans="1:53" x14ac:dyDescent="0.35">
      <c r="A29" s="25"/>
      <c r="B29" s="25"/>
      <c r="C29" s="25"/>
      <c r="D29" s="25"/>
      <c r="E29" s="69"/>
      <c r="F29" s="25"/>
      <c r="G29" s="25"/>
      <c r="H29" s="25"/>
      <c r="I29" s="25"/>
      <c r="J29" s="25"/>
      <c r="AC29" s="67" t="s">
        <v>94</v>
      </c>
      <c r="AD29" s="64">
        <v>2.63E-2</v>
      </c>
      <c r="AE29" s="65">
        <v>2.7E-2</v>
      </c>
      <c r="AF29" s="71">
        <v>3.4500000000000003E-2</v>
      </c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</row>
    <row r="30" spans="1:53" x14ac:dyDescent="0.35">
      <c r="A30" s="25"/>
      <c r="B30" s="25"/>
      <c r="C30" s="25"/>
      <c r="D30" s="25"/>
      <c r="E30" s="69"/>
      <c r="F30" s="25"/>
      <c r="G30" s="25"/>
      <c r="H30" s="25"/>
      <c r="I30" s="25"/>
      <c r="J30" s="25"/>
      <c r="AC30" s="66" t="s">
        <v>5544</v>
      </c>
      <c r="AD30" s="64">
        <v>0.1053</v>
      </c>
      <c r="AE30" s="65">
        <v>8.1100000000000005E-2</v>
      </c>
      <c r="AF30" s="71">
        <v>0.10340000000000001</v>
      </c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</row>
    <row r="31" spans="1:53" x14ac:dyDescent="0.35">
      <c r="A31" s="25"/>
      <c r="B31" s="25"/>
      <c r="C31" s="25"/>
      <c r="D31" s="25"/>
      <c r="E31" s="69"/>
      <c r="F31" s="25"/>
      <c r="G31" s="25"/>
      <c r="H31" s="25"/>
      <c r="I31" s="25"/>
      <c r="J31" s="25"/>
      <c r="AC31" s="25"/>
      <c r="AD31" s="71"/>
      <c r="AE31" s="71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</row>
    <row r="32" spans="1:53" hidden="1" x14ac:dyDescent="0.35">
      <c r="A32" s="25"/>
      <c r="B32" s="25"/>
      <c r="C32" s="25"/>
      <c r="D32" s="25"/>
      <c r="E32" s="69"/>
      <c r="F32" s="25"/>
      <c r="G32" s="25"/>
      <c r="H32" s="25"/>
      <c r="I32" s="25"/>
      <c r="J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</row>
    <row r="33" spans="1:53" hidden="1" x14ac:dyDescent="0.35">
      <c r="A33" s="25"/>
      <c r="B33" s="25"/>
      <c r="C33" s="25"/>
      <c r="D33" s="25"/>
      <c r="E33" s="69"/>
      <c r="F33" s="25"/>
      <c r="G33" s="25"/>
      <c r="H33" s="25"/>
      <c r="I33" s="25"/>
      <c r="J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</row>
    <row r="34" spans="1:53" hidden="1" x14ac:dyDescent="0.35">
      <c r="A34" s="25"/>
      <c r="B34" s="25"/>
      <c r="C34" s="25"/>
      <c r="D34" s="25"/>
      <c r="E34" s="69"/>
      <c r="F34" s="25"/>
      <c r="G34" s="25"/>
      <c r="H34" s="25"/>
      <c r="I34" s="25"/>
      <c r="J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</row>
    <row r="35" spans="1:53" hidden="1" x14ac:dyDescent="0.35">
      <c r="A35" s="25"/>
      <c r="B35" s="25"/>
      <c r="C35" s="25"/>
      <c r="D35" s="25"/>
      <c r="E35" s="69"/>
      <c r="F35" s="25"/>
      <c r="G35" s="25"/>
      <c r="H35" s="25"/>
      <c r="I35" s="25"/>
      <c r="J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</row>
    <row r="36" spans="1:53" hidden="1" x14ac:dyDescent="0.35">
      <c r="A36" s="25"/>
      <c r="B36" s="25"/>
      <c r="C36" s="25"/>
      <c r="D36" s="25"/>
      <c r="E36" s="69"/>
      <c r="F36" s="25"/>
      <c r="G36" s="25"/>
      <c r="H36" s="25"/>
      <c r="I36" s="25"/>
      <c r="J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</row>
    <row r="37" spans="1:53" hidden="1" x14ac:dyDescent="0.35">
      <c r="A37" s="25"/>
      <c r="B37" s="25"/>
      <c r="C37" s="25"/>
      <c r="D37" s="25"/>
      <c r="E37" s="69"/>
      <c r="F37" s="25"/>
      <c r="G37" s="25"/>
      <c r="H37" s="25"/>
      <c r="I37" s="25"/>
      <c r="J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</row>
    <row r="38" spans="1:53" hidden="1" x14ac:dyDescent="0.35">
      <c r="A38" s="25"/>
      <c r="B38" s="25"/>
      <c r="C38" s="25"/>
      <c r="D38" s="25"/>
      <c r="E38" s="69"/>
      <c r="F38" s="25"/>
      <c r="G38" s="25"/>
      <c r="H38" s="25"/>
      <c r="I38" s="25"/>
      <c r="J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</row>
    <row r="39" spans="1:53" hidden="1" x14ac:dyDescent="0.35">
      <c r="A39" s="25"/>
      <c r="B39" s="25"/>
      <c r="C39" s="25"/>
      <c r="D39" s="25"/>
      <c r="E39" s="69"/>
      <c r="F39" s="25"/>
      <c r="G39" s="25"/>
      <c r="H39" s="25"/>
      <c r="I39" s="25"/>
      <c r="J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</row>
    <row r="40" spans="1:53" hidden="1" x14ac:dyDescent="0.35">
      <c r="A40" s="25"/>
      <c r="B40" s="25"/>
      <c r="C40" s="25"/>
      <c r="D40" s="25"/>
      <c r="E40" s="69"/>
      <c r="F40" s="25"/>
      <c r="G40" s="25"/>
      <c r="H40" s="25"/>
      <c r="I40" s="25"/>
      <c r="J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</row>
    <row r="41" spans="1:53" hidden="1" x14ac:dyDescent="0.35">
      <c r="A41" s="25"/>
      <c r="B41" s="25"/>
      <c r="C41" s="25"/>
      <c r="D41" s="25"/>
      <c r="E41" s="69"/>
      <c r="F41" s="25"/>
      <c r="G41" s="25"/>
      <c r="H41" s="25"/>
      <c r="I41" s="25"/>
      <c r="J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</row>
    <row r="42" spans="1:53" hidden="1" x14ac:dyDescent="0.35">
      <c r="A42" s="25"/>
      <c r="B42" s="25"/>
      <c r="C42" s="25"/>
      <c r="D42" s="25"/>
      <c r="E42" s="69"/>
      <c r="F42" s="25"/>
      <c r="G42" s="25"/>
      <c r="H42" s="25"/>
      <c r="I42" s="25"/>
      <c r="J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</row>
    <row r="43" spans="1:53" hidden="1" x14ac:dyDescent="0.35">
      <c r="A43" s="25"/>
      <c r="B43" s="25"/>
      <c r="C43" s="25"/>
      <c r="D43" s="25"/>
      <c r="E43" s="69"/>
      <c r="F43" s="25"/>
      <c r="G43" s="25"/>
      <c r="H43" s="25"/>
      <c r="I43" s="25"/>
      <c r="J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1:53" hidden="1" x14ac:dyDescent="0.35">
      <c r="A44" s="25"/>
      <c r="B44" s="25"/>
      <c r="C44" s="25"/>
      <c r="D44" s="25"/>
      <c r="E44" s="69"/>
      <c r="F44" s="25"/>
      <c r="G44" s="25"/>
      <c r="H44" s="25"/>
      <c r="I44" s="25"/>
      <c r="J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1:53" hidden="1" x14ac:dyDescent="0.35">
      <c r="A45" s="25"/>
      <c r="B45" s="25"/>
      <c r="C45" s="25"/>
      <c r="D45" s="25"/>
      <c r="E45" s="69"/>
      <c r="F45" s="25"/>
      <c r="G45" s="25"/>
      <c r="H45" s="25"/>
      <c r="I45" s="25"/>
      <c r="J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1:53" hidden="1" x14ac:dyDescent="0.35">
      <c r="A46" s="25"/>
      <c r="B46" s="25"/>
      <c r="C46" s="25"/>
      <c r="D46" s="25"/>
      <c r="E46" s="69"/>
      <c r="F46" s="25"/>
      <c r="G46" s="25"/>
      <c r="H46" s="25"/>
      <c r="I46" s="25"/>
      <c r="J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1:53" hidden="1" x14ac:dyDescent="0.35">
      <c r="A47" s="25"/>
      <c r="B47" s="25"/>
      <c r="C47" s="25"/>
      <c r="D47" s="25"/>
      <c r="E47" s="69"/>
      <c r="F47" s="25"/>
      <c r="G47" s="25"/>
      <c r="H47" s="25"/>
      <c r="I47" s="25"/>
      <c r="J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1:53" hidden="1" x14ac:dyDescent="0.35">
      <c r="A48" s="25"/>
      <c r="B48" s="25"/>
      <c r="C48" s="25"/>
      <c r="D48" s="25"/>
      <c r="E48" s="69"/>
      <c r="F48" s="25"/>
      <c r="G48" s="25"/>
      <c r="H48" s="25"/>
      <c r="I48" s="25"/>
      <c r="J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52" hidden="1" x14ac:dyDescent="0.35">
      <c r="A49" s="25"/>
      <c r="B49" s="25"/>
      <c r="C49" s="25"/>
      <c r="D49" s="25"/>
      <c r="E49" s="69"/>
      <c r="F49" s="25"/>
      <c r="G49" s="25"/>
      <c r="H49" s="25"/>
      <c r="I49" s="25"/>
      <c r="J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</row>
    <row r="50" spans="1:52" hidden="1" x14ac:dyDescent="0.35">
      <c r="A50" s="25"/>
      <c r="B50" s="25"/>
      <c r="C50" s="25"/>
      <c r="D50" s="25"/>
      <c r="E50" s="69"/>
      <c r="F50" s="25"/>
      <c r="G50" s="25"/>
      <c r="H50" s="25"/>
      <c r="I50" s="25"/>
      <c r="J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</row>
    <row r="51" spans="1:52" hidden="1" x14ac:dyDescent="0.35">
      <c r="A51" s="25"/>
      <c r="B51" s="25"/>
      <c r="C51" s="25"/>
      <c r="D51" s="25"/>
      <c r="E51" s="69"/>
      <c r="F51" s="25"/>
      <c r="G51" s="25"/>
      <c r="H51" s="25"/>
      <c r="I51" s="25"/>
      <c r="J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</row>
    <row r="52" spans="1:52" hidden="1" x14ac:dyDescent="0.35">
      <c r="A52" s="25"/>
      <c r="B52" s="25"/>
      <c r="C52" s="25"/>
      <c r="D52" s="25"/>
      <c r="E52" s="69"/>
      <c r="F52" s="25"/>
      <c r="G52" s="25"/>
      <c r="H52" s="25"/>
      <c r="I52" s="25"/>
      <c r="J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</row>
    <row r="53" spans="1:52" hidden="1" x14ac:dyDescent="0.35">
      <c r="A53" s="25"/>
      <c r="B53" s="25"/>
      <c r="C53" s="25"/>
      <c r="D53" s="25"/>
      <c r="E53" s="69"/>
      <c r="F53" s="25"/>
      <c r="G53" s="25"/>
      <c r="H53" s="25"/>
      <c r="I53" s="25"/>
      <c r="J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</row>
    <row r="54" spans="1:52" hidden="1" x14ac:dyDescent="0.35">
      <c r="A54" s="25"/>
      <c r="B54" s="25"/>
      <c r="C54" s="25"/>
      <c r="D54" s="25"/>
      <c r="E54" s="69"/>
      <c r="F54" s="25"/>
      <c r="G54" s="25"/>
      <c r="H54" s="25"/>
      <c r="I54" s="25"/>
      <c r="J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</row>
    <row r="55" spans="1:52" hidden="1" x14ac:dyDescent="0.35">
      <c r="A55" s="25"/>
      <c r="B55" s="25"/>
      <c r="C55" s="25"/>
      <c r="D55" s="25"/>
      <c r="E55" s="69"/>
      <c r="F55" s="25"/>
      <c r="G55" s="25"/>
      <c r="H55" s="25"/>
      <c r="I55" s="25"/>
      <c r="J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</row>
    <row r="56" spans="1:52" hidden="1" x14ac:dyDescent="0.35">
      <c r="A56" s="25"/>
      <c r="B56" s="25"/>
      <c r="C56" s="25"/>
      <c r="D56" s="25"/>
      <c r="E56" s="69"/>
      <c r="F56" s="25"/>
      <c r="G56" s="25"/>
      <c r="H56" s="25"/>
      <c r="I56" s="25"/>
      <c r="J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</row>
    <row r="57" spans="1:52" hidden="1" x14ac:dyDescent="0.35">
      <c r="A57" s="25"/>
      <c r="B57" s="25"/>
      <c r="C57" s="25"/>
      <c r="D57" s="25"/>
      <c r="E57" s="69"/>
      <c r="F57" s="25"/>
      <c r="G57" s="25"/>
      <c r="H57" s="25"/>
      <c r="I57" s="25"/>
      <c r="J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</row>
    <row r="58" spans="1:52" hidden="1" x14ac:dyDescent="0.35">
      <c r="A58" s="25"/>
      <c r="B58" s="25"/>
      <c r="C58" s="25"/>
      <c r="D58" s="25"/>
      <c r="E58" s="69"/>
      <c r="F58" s="25"/>
      <c r="G58" s="25"/>
      <c r="H58" s="25"/>
      <c r="I58" s="25"/>
      <c r="J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</row>
    <row r="59" spans="1:52" hidden="1" x14ac:dyDescent="0.35">
      <c r="A59" s="25"/>
      <c r="B59" s="25"/>
      <c r="C59" s="25"/>
      <c r="D59" s="25"/>
      <c r="E59" s="69"/>
      <c r="F59" s="25"/>
      <c r="G59" s="25"/>
      <c r="H59" s="25"/>
      <c r="I59" s="25"/>
      <c r="J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</row>
    <row r="60" spans="1:52" hidden="1" x14ac:dyDescent="0.35">
      <c r="A60" s="25"/>
      <c r="B60" s="25"/>
      <c r="C60" s="25"/>
      <c r="D60" s="25"/>
      <c r="E60" s="69"/>
      <c r="F60" s="25"/>
      <c r="G60" s="25"/>
      <c r="H60" s="25"/>
      <c r="I60" s="25"/>
      <c r="J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</row>
    <row r="61" spans="1:52" hidden="1" x14ac:dyDescent="0.35">
      <c r="A61" s="25"/>
      <c r="B61" s="25"/>
      <c r="C61" s="25"/>
      <c r="D61" s="25"/>
      <c r="E61" s="69"/>
      <c r="F61" s="25"/>
      <c r="G61" s="25"/>
      <c r="H61" s="25"/>
      <c r="I61" s="25"/>
      <c r="J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</row>
    <row r="62" spans="1:52" hidden="1" x14ac:dyDescent="0.35">
      <c r="A62" s="25"/>
      <c r="B62" s="25"/>
      <c r="C62" s="25"/>
      <c r="D62" s="25"/>
      <c r="E62" s="69"/>
      <c r="F62" s="25"/>
      <c r="G62" s="25"/>
      <c r="H62" s="25"/>
      <c r="I62" s="25"/>
      <c r="J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</row>
    <row r="63" spans="1:52" hidden="1" x14ac:dyDescent="0.35">
      <c r="A63" s="25"/>
      <c r="B63" s="25"/>
      <c r="C63" s="25"/>
      <c r="D63" s="25"/>
      <c r="E63" s="69"/>
      <c r="F63" s="25"/>
      <c r="G63" s="25"/>
      <c r="H63" s="25"/>
      <c r="I63" s="25"/>
      <c r="J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</row>
    <row r="64" spans="1:52" hidden="1" x14ac:dyDescent="0.35">
      <c r="A64" s="25"/>
      <c r="B64" s="25"/>
      <c r="C64" s="25"/>
      <c r="D64" s="25"/>
      <c r="E64" s="69"/>
      <c r="F64" s="25"/>
      <c r="G64" s="25"/>
      <c r="H64" s="25"/>
      <c r="I64" s="25"/>
      <c r="J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</row>
    <row r="65" spans="1:52" hidden="1" x14ac:dyDescent="0.35">
      <c r="A65" s="25"/>
      <c r="B65" s="25"/>
      <c r="C65" s="25"/>
      <c r="D65" s="25"/>
      <c r="E65" s="69"/>
      <c r="F65" s="25"/>
      <c r="G65" s="25"/>
      <c r="H65" s="25"/>
      <c r="I65" s="25"/>
      <c r="J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</row>
    <row r="66" spans="1:52" hidden="1" x14ac:dyDescent="0.35">
      <c r="A66" s="25"/>
      <c r="B66" s="25"/>
      <c r="C66" s="25"/>
      <c r="D66" s="25"/>
      <c r="E66" s="69"/>
      <c r="F66" s="25"/>
      <c r="G66" s="25"/>
      <c r="H66" s="25"/>
      <c r="I66" s="25"/>
      <c r="J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</row>
    <row r="67" spans="1:52" hidden="1" x14ac:dyDescent="0.35">
      <c r="A67" s="25"/>
      <c r="B67" s="25"/>
      <c r="C67" s="25"/>
      <c r="D67" s="25"/>
      <c r="E67" s="69"/>
      <c r="F67" s="25"/>
      <c r="G67" s="25"/>
      <c r="H67" s="25"/>
      <c r="I67" s="25"/>
      <c r="J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</row>
    <row r="68" spans="1:52" hidden="1" x14ac:dyDescent="0.35">
      <c r="A68" s="25"/>
      <c r="B68" s="25"/>
      <c r="C68" s="25"/>
      <c r="D68" s="25"/>
      <c r="E68" s="69"/>
      <c r="F68" s="25"/>
      <c r="G68" s="25"/>
      <c r="H68" s="25"/>
      <c r="I68" s="25"/>
      <c r="J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</row>
    <row r="69" spans="1:52" hidden="1" x14ac:dyDescent="0.35">
      <c r="A69" s="25"/>
      <c r="B69" s="25"/>
      <c r="C69" s="25"/>
      <c r="D69" s="25"/>
      <c r="E69" s="69"/>
      <c r="F69" s="25"/>
      <c r="G69" s="25"/>
      <c r="H69" s="25"/>
      <c r="I69" s="25"/>
      <c r="J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</row>
    <row r="70" spans="1:52" hidden="1" x14ac:dyDescent="0.35">
      <c r="A70" s="25"/>
      <c r="B70" s="25"/>
      <c r="C70" s="25"/>
      <c r="D70" s="25"/>
      <c r="E70" s="69"/>
      <c r="F70" s="25"/>
      <c r="G70" s="25"/>
      <c r="H70" s="25"/>
      <c r="I70" s="25"/>
      <c r="J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</row>
    <row r="71" spans="1:52" hidden="1" x14ac:dyDescent="0.35">
      <c r="A71" s="25"/>
      <c r="B71" s="25"/>
      <c r="C71" s="25"/>
      <c r="D71" s="25"/>
      <c r="E71" s="69"/>
      <c r="F71" s="25"/>
      <c r="G71" s="25"/>
      <c r="H71" s="25"/>
      <c r="I71" s="25"/>
      <c r="J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</row>
    <row r="72" spans="1:52" hidden="1" x14ac:dyDescent="0.35">
      <c r="A72" s="25"/>
      <c r="B72" s="25"/>
      <c r="C72" s="25"/>
      <c r="D72" s="25"/>
      <c r="E72" s="69"/>
      <c r="F72" s="25"/>
      <c r="G72" s="25"/>
      <c r="H72" s="25"/>
      <c r="I72" s="25"/>
      <c r="J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</row>
    <row r="73" spans="1:52" hidden="1" x14ac:dyDescent="0.35">
      <c r="A73" s="25"/>
      <c r="B73" s="25"/>
      <c r="C73" s="25"/>
      <c r="D73" s="25"/>
      <c r="E73" s="69"/>
      <c r="F73" s="25"/>
      <c r="G73" s="25"/>
      <c r="H73" s="25"/>
      <c r="I73" s="25"/>
      <c r="J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</row>
    <row r="74" spans="1:52" hidden="1" x14ac:dyDescent="0.35">
      <c r="A74" s="25"/>
      <c r="B74" s="25"/>
      <c r="C74" s="25"/>
      <c r="D74" s="25"/>
      <c r="E74" s="69"/>
      <c r="F74" s="25"/>
      <c r="G74" s="25"/>
      <c r="H74" s="25"/>
      <c r="I74" s="25"/>
      <c r="J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</row>
    <row r="75" spans="1:52" hidden="1" x14ac:dyDescent="0.35">
      <c r="A75" s="25"/>
      <c r="B75" s="25"/>
      <c r="C75" s="25"/>
      <c r="D75" s="25"/>
      <c r="E75" s="69"/>
      <c r="F75" s="25"/>
      <c r="G75" s="25"/>
      <c r="H75" s="25"/>
      <c r="I75" s="25"/>
      <c r="J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</row>
    <row r="76" spans="1:52" hidden="1" x14ac:dyDescent="0.35">
      <c r="A76" s="25"/>
      <c r="B76" s="25"/>
      <c r="C76" s="25"/>
      <c r="D76" s="25"/>
      <c r="E76" s="69"/>
      <c r="F76" s="25"/>
      <c r="G76" s="25"/>
      <c r="H76" s="25"/>
      <c r="I76" s="25"/>
      <c r="J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</row>
    <row r="77" spans="1:52" hidden="1" x14ac:dyDescent="0.35">
      <c r="A77" s="25"/>
      <c r="B77" s="25"/>
      <c r="C77" s="25"/>
      <c r="D77" s="25"/>
      <c r="E77" s="69"/>
      <c r="F77" s="25"/>
      <c r="G77" s="25"/>
      <c r="H77" s="25"/>
      <c r="I77" s="25"/>
      <c r="J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</row>
    <row r="78" spans="1:52" hidden="1" x14ac:dyDescent="0.35">
      <c r="A78" s="25"/>
      <c r="B78" s="25"/>
      <c r="C78" s="25"/>
      <c r="D78" s="25"/>
      <c r="E78" s="69"/>
      <c r="F78" s="25"/>
      <c r="G78" s="25"/>
      <c r="H78" s="25"/>
      <c r="I78" s="25"/>
      <c r="J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</row>
    <row r="79" spans="1:52" hidden="1" x14ac:dyDescent="0.35">
      <c r="A79" s="25"/>
      <c r="B79" s="25"/>
      <c r="C79" s="25"/>
      <c r="D79" s="25"/>
      <c r="E79" s="69"/>
      <c r="F79" s="25"/>
      <c r="G79" s="25"/>
      <c r="H79" s="25"/>
      <c r="I79" s="25"/>
      <c r="J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</row>
    <row r="80" spans="1:52" hidden="1" x14ac:dyDescent="0.35">
      <c r="A80" s="25"/>
      <c r="B80" s="25"/>
      <c r="C80" s="25"/>
      <c r="D80" s="25"/>
      <c r="E80" s="69"/>
      <c r="F80" s="25"/>
      <c r="G80" s="25"/>
      <c r="H80" s="25"/>
      <c r="I80" s="25"/>
      <c r="J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</row>
    <row r="81" spans="1:52" hidden="1" x14ac:dyDescent="0.35">
      <c r="A81" s="25"/>
      <c r="B81" s="25"/>
      <c r="C81" s="25"/>
      <c r="D81" s="25"/>
      <c r="E81" s="69"/>
      <c r="F81" s="25"/>
      <c r="G81" s="25"/>
      <c r="H81" s="25"/>
      <c r="I81" s="25"/>
      <c r="J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</row>
    <row r="82" spans="1:52" hidden="1" x14ac:dyDescent="0.35">
      <c r="A82" s="25"/>
      <c r="B82" s="25"/>
      <c r="C82" s="25"/>
      <c r="D82" s="25"/>
      <c r="E82" s="69"/>
      <c r="F82" s="25"/>
      <c r="G82" s="25"/>
      <c r="H82" s="25"/>
      <c r="I82" s="25"/>
      <c r="J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</row>
    <row r="83" spans="1:52" hidden="1" x14ac:dyDescent="0.35">
      <c r="A83" s="25"/>
      <c r="B83" s="25"/>
      <c r="C83" s="25"/>
      <c r="D83" s="25"/>
      <c r="E83" s="69"/>
      <c r="F83" s="25"/>
      <c r="G83" s="25"/>
      <c r="H83" s="25"/>
      <c r="I83" s="25"/>
      <c r="J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</row>
    <row r="84" spans="1:52" hidden="1" x14ac:dyDescent="0.35">
      <c r="A84" s="25"/>
      <c r="B84" s="25"/>
      <c r="C84" s="25"/>
      <c r="D84" s="25"/>
      <c r="E84" s="69"/>
      <c r="F84" s="25"/>
      <c r="G84" s="25"/>
      <c r="H84" s="25"/>
      <c r="I84" s="25"/>
      <c r="J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</row>
    <row r="85" spans="1:52" hidden="1" x14ac:dyDescent="0.35">
      <c r="A85" s="25"/>
      <c r="B85" s="25"/>
      <c r="C85" s="25"/>
      <c r="D85" s="25"/>
      <c r="E85" s="69"/>
      <c r="F85" s="25"/>
      <c r="G85" s="25"/>
      <c r="H85" s="25"/>
      <c r="I85" s="25"/>
      <c r="J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</row>
    <row r="86" spans="1:52" hidden="1" x14ac:dyDescent="0.35">
      <c r="A86" s="25"/>
      <c r="B86" s="25"/>
      <c r="C86" s="25"/>
      <c r="D86" s="25"/>
      <c r="E86" s="69"/>
      <c r="F86" s="25"/>
      <c r="G86" s="25"/>
      <c r="H86" s="25"/>
      <c r="I86" s="25"/>
      <c r="J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</row>
    <row r="87" spans="1:52" hidden="1" x14ac:dyDescent="0.35">
      <c r="A87" s="25"/>
      <c r="B87" s="25"/>
      <c r="C87" s="25"/>
      <c r="D87" s="25"/>
      <c r="E87" s="69"/>
      <c r="F87" s="25"/>
      <c r="G87" s="25"/>
      <c r="H87" s="25"/>
      <c r="I87" s="25"/>
      <c r="J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</row>
    <row r="88" spans="1:52" hidden="1" x14ac:dyDescent="0.35">
      <c r="A88" s="25"/>
      <c r="B88" s="25"/>
      <c r="C88" s="25"/>
      <c r="D88" s="25"/>
      <c r="E88" s="69"/>
      <c r="F88" s="25"/>
      <c r="G88" s="25"/>
      <c r="H88" s="25"/>
      <c r="I88" s="25"/>
      <c r="J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</row>
    <row r="89" spans="1:52" hidden="1" x14ac:dyDescent="0.35">
      <c r="A89" s="25"/>
      <c r="B89" s="25"/>
      <c r="C89" s="25"/>
      <c r="D89" s="25"/>
      <c r="E89" s="69"/>
      <c r="F89" s="25"/>
      <c r="G89" s="25"/>
      <c r="H89" s="25"/>
      <c r="I89" s="25"/>
      <c r="J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</row>
    <row r="90" spans="1:52" hidden="1" x14ac:dyDescent="0.35">
      <c r="A90" s="25"/>
      <c r="B90" s="25"/>
      <c r="C90" s="25"/>
      <c r="D90" s="25"/>
      <c r="E90" s="69"/>
      <c r="F90" s="25"/>
      <c r="G90" s="25"/>
      <c r="H90" s="25"/>
      <c r="I90" s="25"/>
      <c r="J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</row>
    <row r="91" spans="1:52" hidden="1" x14ac:dyDescent="0.35">
      <c r="A91" s="25"/>
      <c r="B91" s="25"/>
      <c r="C91" s="25"/>
      <c r="D91" s="25"/>
      <c r="E91" s="69"/>
      <c r="F91" s="25"/>
      <c r="G91" s="25"/>
      <c r="H91" s="25"/>
      <c r="I91" s="25"/>
      <c r="J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</row>
    <row r="92" spans="1:52" hidden="1" x14ac:dyDescent="0.35">
      <c r="A92" s="25"/>
      <c r="B92" s="25"/>
      <c r="C92" s="25"/>
      <c r="D92" s="25"/>
      <c r="E92" s="69"/>
      <c r="F92" s="25"/>
      <c r="G92" s="25"/>
      <c r="H92" s="25"/>
      <c r="I92" s="25"/>
      <c r="J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</row>
    <row r="93" spans="1:52" hidden="1" x14ac:dyDescent="0.35">
      <c r="A93" s="25"/>
      <c r="B93" s="25"/>
      <c r="C93" s="25"/>
      <c r="D93" s="25"/>
      <c r="E93" s="69"/>
      <c r="F93" s="25"/>
      <c r="G93" s="25"/>
      <c r="H93" s="25"/>
      <c r="I93" s="25"/>
      <c r="J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</row>
    <row r="94" spans="1:52" hidden="1" x14ac:dyDescent="0.35">
      <c r="A94" s="25"/>
      <c r="B94" s="25"/>
      <c r="C94" s="25"/>
      <c r="D94" s="25"/>
      <c r="E94" s="69"/>
      <c r="F94" s="25"/>
      <c r="G94" s="25"/>
      <c r="H94" s="25"/>
      <c r="I94" s="25"/>
      <c r="J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</row>
    <row r="95" spans="1:52" hidden="1" x14ac:dyDescent="0.35">
      <c r="A95" s="25"/>
      <c r="B95" s="25"/>
      <c r="C95" s="25"/>
      <c r="D95" s="25"/>
      <c r="E95" s="69"/>
      <c r="F95" s="25"/>
      <c r="G95" s="25"/>
      <c r="H95" s="25"/>
      <c r="I95" s="25"/>
      <c r="J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</row>
    <row r="96" spans="1:52" hidden="1" x14ac:dyDescent="0.35">
      <c r="A96" s="25"/>
      <c r="B96" s="25"/>
      <c r="C96" s="25"/>
      <c r="D96" s="25"/>
      <c r="E96" s="69"/>
      <c r="F96" s="25"/>
      <c r="G96" s="25"/>
      <c r="H96" s="25"/>
      <c r="I96" s="25"/>
      <c r="J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</row>
    <row r="97" spans="1:52" hidden="1" x14ac:dyDescent="0.35">
      <c r="A97" s="25"/>
      <c r="B97" s="25"/>
      <c r="C97" s="25"/>
      <c r="D97" s="25"/>
      <c r="E97" s="69"/>
      <c r="F97" s="25"/>
      <c r="G97" s="25"/>
      <c r="H97" s="25"/>
      <c r="I97" s="25"/>
      <c r="J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</row>
    <row r="98" spans="1:52" hidden="1" x14ac:dyDescent="0.35">
      <c r="A98" s="25"/>
      <c r="B98" s="25"/>
      <c r="C98" s="25"/>
      <c r="D98" s="25"/>
      <c r="E98" s="69"/>
      <c r="F98" s="25"/>
      <c r="G98" s="25"/>
      <c r="H98" s="25"/>
      <c r="I98" s="25"/>
      <c r="J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</row>
    <row r="99" spans="1:52" hidden="1" x14ac:dyDescent="0.35">
      <c r="A99" s="25"/>
      <c r="B99" s="25"/>
      <c r="C99" s="25"/>
      <c r="D99" s="25"/>
      <c r="E99" s="69"/>
      <c r="F99" s="25"/>
      <c r="G99" s="25"/>
      <c r="H99" s="25"/>
      <c r="I99" s="25"/>
      <c r="J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</row>
    <row r="100" spans="1:52" hidden="1" x14ac:dyDescent="0.35">
      <c r="A100" s="25"/>
      <c r="B100" s="25"/>
      <c r="C100" s="25"/>
      <c r="D100" s="25"/>
      <c r="E100" s="69"/>
      <c r="F100" s="25"/>
      <c r="G100" s="25"/>
      <c r="H100" s="25"/>
      <c r="I100" s="25"/>
      <c r="J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</row>
    <row r="101" spans="1:52" hidden="1" x14ac:dyDescent="0.35">
      <c r="A101" s="25"/>
      <c r="B101" s="25"/>
      <c r="C101" s="25"/>
      <c r="D101" s="25"/>
      <c r="E101" s="69"/>
      <c r="F101" s="25"/>
      <c r="G101" s="25"/>
      <c r="H101" s="25"/>
      <c r="I101" s="25"/>
      <c r="J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</row>
    <row r="102" spans="1:52" hidden="1" x14ac:dyDescent="0.35">
      <c r="A102" s="25"/>
      <c r="B102" s="25"/>
      <c r="C102" s="25"/>
      <c r="D102" s="25"/>
      <c r="E102" s="69"/>
      <c r="F102" s="25"/>
      <c r="G102" s="25"/>
      <c r="H102" s="25"/>
      <c r="I102" s="25"/>
      <c r="J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</row>
    <row r="103" spans="1:52" hidden="1" x14ac:dyDescent="0.35">
      <c r="A103" s="25"/>
      <c r="B103" s="25"/>
      <c r="C103" s="25"/>
      <c r="D103" s="25"/>
      <c r="E103" s="69"/>
      <c r="F103" s="25"/>
      <c r="G103" s="25"/>
      <c r="H103" s="25"/>
      <c r="I103" s="25"/>
      <c r="J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</row>
    <row r="104" spans="1:52" hidden="1" x14ac:dyDescent="0.35">
      <c r="A104" s="25"/>
      <c r="B104" s="25"/>
      <c r="C104" s="25"/>
      <c r="D104" s="25"/>
      <c r="E104" s="69"/>
      <c r="F104" s="25"/>
      <c r="G104" s="25"/>
      <c r="H104" s="25"/>
      <c r="I104" s="25"/>
      <c r="J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</row>
    <row r="105" spans="1:52" hidden="1" x14ac:dyDescent="0.35">
      <c r="A105" s="25"/>
      <c r="B105" s="25"/>
      <c r="C105" s="25"/>
      <c r="D105" s="25"/>
      <c r="E105" s="69"/>
      <c r="F105" s="25"/>
      <c r="G105" s="25"/>
      <c r="H105" s="25"/>
      <c r="I105" s="25"/>
      <c r="J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</row>
    <row r="106" spans="1:52" hidden="1" x14ac:dyDescent="0.35">
      <c r="A106" s="25"/>
      <c r="B106" s="25"/>
      <c r="C106" s="25"/>
      <c r="D106" s="25"/>
      <c r="E106" s="69"/>
      <c r="F106" s="25"/>
      <c r="G106" s="25"/>
      <c r="H106" s="25"/>
      <c r="I106" s="25"/>
      <c r="J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</row>
    <row r="107" spans="1:52" hidden="1" x14ac:dyDescent="0.35">
      <c r="A107" s="25"/>
      <c r="B107" s="25"/>
      <c r="C107" s="25"/>
      <c r="D107" s="25"/>
      <c r="E107" s="69"/>
      <c r="F107" s="25"/>
      <c r="G107" s="25"/>
      <c r="H107" s="25"/>
      <c r="I107" s="25"/>
      <c r="J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</row>
    <row r="108" spans="1:52" hidden="1" x14ac:dyDescent="0.35">
      <c r="A108" s="25"/>
      <c r="B108" s="25"/>
      <c r="C108" s="25"/>
      <c r="D108" s="25"/>
      <c r="E108" s="69"/>
      <c r="F108" s="25"/>
      <c r="G108" s="25"/>
      <c r="H108" s="25"/>
      <c r="I108" s="25"/>
      <c r="J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</row>
    <row r="109" spans="1:52" hidden="1" x14ac:dyDescent="0.35">
      <c r="A109" s="25"/>
      <c r="B109" s="25"/>
      <c r="C109" s="25"/>
      <c r="D109" s="25"/>
      <c r="E109" s="69"/>
      <c r="F109" s="25"/>
      <c r="G109" s="25"/>
      <c r="H109" s="25"/>
      <c r="I109" s="25"/>
      <c r="J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</row>
    <row r="110" spans="1:52" hidden="1" x14ac:dyDescent="0.35">
      <c r="A110" s="25"/>
      <c r="B110" s="25"/>
      <c r="C110" s="25"/>
      <c r="D110" s="25"/>
      <c r="E110" s="69"/>
      <c r="F110" s="25"/>
      <c r="G110" s="25"/>
      <c r="H110" s="25"/>
      <c r="I110" s="25"/>
      <c r="J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</row>
    <row r="111" spans="1:52" hidden="1" x14ac:dyDescent="0.35">
      <c r="A111" s="25"/>
      <c r="B111" s="25"/>
      <c r="C111" s="25"/>
      <c r="D111" s="25"/>
      <c r="E111" s="69"/>
      <c r="F111" s="25"/>
      <c r="G111" s="25"/>
      <c r="H111" s="25"/>
      <c r="I111" s="25"/>
      <c r="J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</row>
    <row r="112" spans="1:52" hidden="1" x14ac:dyDescent="0.35">
      <c r="A112" s="25"/>
      <c r="B112" s="25"/>
      <c r="C112" s="25"/>
      <c r="D112" s="25"/>
      <c r="E112" s="69"/>
      <c r="F112" s="25"/>
      <c r="G112" s="25"/>
      <c r="H112" s="25"/>
      <c r="I112" s="25"/>
      <c r="J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</row>
    <row r="113" spans="1:52" hidden="1" x14ac:dyDescent="0.35">
      <c r="A113" s="25"/>
      <c r="B113" s="25"/>
      <c r="C113" s="25"/>
      <c r="D113" s="25"/>
      <c r="E113" s="69"/>
      <c r="F113" s="25"/>
      <c r="G113" s="25"/>
      <c r="H113" s="25"/>
      <c r="I113" s="25"/>
      <c r="J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</row>
    <row r="114" spans="1:52" hidden="1" x14ac:dyDescent="0.35">
      <c r="A114" s="25"/>
      <c r="B114" s="25"/>
      <c r="C114" s="25"/>
      <c r="D114" s="25"/>
      <c r="E114" s="69"/>
      <c r="F114" s="25"/>
      <c r="G114" s="25"/>
      <c r="H114" s="25"/>
      <c r="I114" s="25"/>
      <c r="J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</row>
    <row r="115" spans="1:52" hidden="1" x14ac:dyDescent="0.35">
      <c r="A115" s="25"/>
      <c r="B115" s="25"/>
      <c r="C115" s="25"/>
      <c r="D115" s="25"/>
      <c r="E115" s="69"/>
      <c r="F115" s="25"/>
      <c r="G115" s="25"/>
      <c r="H115" s="25"/>
      <c r="I115" s="25"/>
      <c r="J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</row>
    <row r="116" spans="1:52" hidden="1" x14ac:dyDescent="0.35">
      <c r="A116" s="25"/>
      <c r="B116" s="25"/>
      <c r="C116" s="25"/>
      <c r="D116" s="25"/>
      <c r="E116" s="69"/>
      <c r="F116" s="25"/>
      <c r="G116" s="25"/>
      <c r="H116" s="25"/>
      <c r="I116" s="25"/>
      <c r="J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</row>
    <row r="117" spans="1:52" hidden="1" x14ac:dyDescent="0.35">
      <c r="A117" s="25"/>
      <c r="B117" s="25"/>
      <c r="C117" s="25"/>
      <c r="D117" s="25"/>
      <c r="E117" s="69"/>
      <c r="F117" s="25"/>
      <c r="G117" s="25"/>
      <c r="H117" s="25"/>
      <c r="I117" s="25"/>
      <c r="J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</row>
    <row r="118" spans="1:52" hidden="1" x14ac:dyDescent="0.35">
      <c r="A118" s="25"/>
      <c r="B118" s="25"/>
      <c r="C118" s="25"/>
      <c r="D118" s="25"/>
      <c r="E118" s="69"/>
      <c r="F118" s="25"/>
      <c r="G118" s="25"/>
      <c r="H118" s="25"/>
      <c r="I118" s="25"/>
      <c r="J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</row>
    <row r="119" spans="1:52" hidden="1" x14ac:dyDescent="0.35">
      <c r="A119" s="25"/>
      <c r="B119" s="25"/>
      <c r="C119" s="25"/>
      <c r="D119" s="25"/>
      <c r="E119" s="69"/>
      <c r="F119" s="25"/>
      <c r="G119" s="25"/>
      <c r="H119" s="25"/>
      <c r="I119" s="25"/>
      <c r="J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</row>
    <row r="120" spans="1:52" hidden="1" x14ac:dyDescent="0.35">
      <c r="A120" s="25"/>
      <c r="B120" s="25"/>
      <c r="C120" s="25"/>
      <c r="D120" s="25"/>
      <c r="E120" s="69"/>
      <c r="F120" s="25"/>
      <c r="G120" s="25"/>
      <c r="H120" s="25"/>
      <c r="I120" s="25"/>
      <c r="J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</row>
    <row r="121" spans="1:52" hidden="1" x14ac:dyDescent="0.35">
      <c r="A121" s="25"/>
      <c r="B121" s="25"/>
      <c r="C121" s="25"/>
      <c r="D121" s="25"/>
      <c r="E121" s="69"/>
      <c r="F121" s="25"/>
      <c r="G121" s="25"/>
      <c r="H121" s="25"/>
      <c r="I121" s="25"/>
      <c r="J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</row>
    <row r="122" spans="1:52" hidden="1" x14ac:dyDescent="0.35">
      <c r="A122" s="25"/>
      <c r="B122" s="25"/>
      <c r="C122" s="25"/>
      <c r="D122" s="25"/>
      <c r="E122" s="69"/>
      <c r="F122" s="25"/>
      <c r="G122" s="25"/>
      <c r="H122" s="25"/>
      <c r="I122" s="25"/>
      <c r="J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</row>
    <row r="123" spans="1:52" hidden="1" x14ac:dyDescent="0.35">
      <c r="A123" s="25"/>
      <c r="B123" s="25"/>
      <c r="C123" s="25"/>
      <c r="D123" s="25"/>
      <c r="E123" s="69"/>
      <c r="F123" s="25"/>
      <c r="G123" s="25"/>
      <c r="H123" s="25"/>
      <c r="I123" s="25"/>
      <c r="J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</row>
    <row r="124" spans="1:52" hidden="1" x14ac:dyDescent="0.35">
      <c r="A124" s="25"/>
      <c r="B124" s="25"/>
      <c r="C124" s="25"/>
      <c r="D124" s="25"/>
      <c r="E124" s="69"/>
      <c r="F124" s="25"/>
      <c r="G124" s="25"/>
      <c r="H124" s="25"/>
      <c r="I124" s="25"/>
      <c r="J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</row>
    <row r="125" spans="1:52" hidden="1" x14ac:dyDescent="0.35">
      <c r="A125" s="25"/>
      <c r="B125" s="25"/>
      <c r="C125" s="25"/>
      <c r="D125" s="25"/>
      <c r="E125" s="69"/>
      <c r="F125" s="25"/>
      <c r="G125" s="25"/>
      <c r="H125" s="25"/>
      <c r="I125" s="25"/>
      <c r="J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</row>
    <row r="126" spans="1:52" hidden="1" x14ac:dyDescent="0.35">
      <c r="A126" s="25"/>
      <c r="B126" s="25"/>
      <c r="C126" s="25"/>
      <c r="D126" s="25"/>
      <c r="E126" s="69"/>
      <c r="F126" s="25"/>
      <c r="G126" s="25"/>
      <c r="H126" s="25"/>
      <c r="I126" s="25"/>
      <c r="J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</row>
    <row r="127" spans="1:52" hidden="1" x14ac:dyDescent="0.35">
      <c r="A127" s="25"/>
      <c r="B127" s="25"/>
      <c r="C127" s="25"/>
      <c r="D127" s="25"/>
      <c r="E127" s="69"/>
      <c r="F127" s="25"/>
      <c r="G127" s="25"/>
      <c r="H127" s="25"/>
      <c r="I127" s="25"/>
      <c r="J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</row>
    <row r="128" spans="1:52" hidden="1" x14ac:dyDescent="0.35">
      <c r="A128" s="25"/>
      <c r="B128" s="25"/>
      <c r="C128" s="25"/>
      <c r="D128" s="25"/>
      <c r="E128" s="69"/>
      <c r="F128" s="25"/>
      <c r="G128" s="25"/>
      <c r="H128" s="25"/>
      <c r="I128" s="25"/>
      <c r="J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</row>
    <row r="129" spans="1:52" hidden="1" x14ac:dyDescent="0.35">
      <c r="A129" s="25"/>
      <c r="B129" s="25"/>
      <c r="C129" s="25"/>
      <c r="D129" s="25"/>
      <c r="E129" s="69"/>
      <c r="F129" s="25"/>
      <c r="G129" s="25"/>
      <c r="H129" s="25"/>
      <c r="I129" s="25"/>
      <c r="J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</row>
    <row r="130" spans="1:52" hidden="1" x14ac:dyDescent="0.35">
      <c r="A130" s="25"/>
      <c r="B130" s="25"/>
      <c r="C130" s="25"/>
      <c r="D130" s="25"/>
      <c r="E130" s="69"/>
      <c r="F130" s="25"/>
      <c r="G130" s="25"/>
      <c r="H130" s="25"/>
      <c r="I130" s="25"/>
      <c r="J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</row>
    <row r="131" spans="1:52" hidden="1" x14ac:dyDescent="0.35">
      <c r="A131" s="25"/>
      <c r="B131" s="25"/>
      <c r="C131" s="25"/>
      <c r="D131" s="25"/>
      <c r="E131" s="69"/>
      <c r="F131" s="25"/>
      <c r="G131" s="25"/>
      <c r="H131" s="25"/>
      <c r="I131" s="25"/>
      <c r="J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</row>
    <row r="132" spans="1:52" hidden="1" x14ac:dyDescent="0.35">
      <c r="A132" s="25"/>
      <c r="B132" s="25"/>
      <c r="C132" s="25"/>
      <c r="D132" s="25"/>
      <c r="E132" s="69"/>
      <c r="F132" s="25"/>
      <c r="G132" s="25"/>
      <c r="H132" s="25"/>
      <c r="I132" s="25"/>
      <c r="J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</row>
    <row r="133" spans="1:52" hidden="1" x14ac:dyDescent="0.35">
      <c r="A133" s="25"/>
      <c r="B133" s="25"/>
      <c r="C133" s="25"/>
      <c r="D133" s="25"/>
      <c r="E133" s="69"/>
      <c r="F133" s="25"/>
      <c r="G133" s="25"/>
      <c r="H133" s="25"/>
      <c r="I133" s="25"/>
      <c r="J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</row>
    <row r="134" spans="1:52" hidden="1" x14ac:dyDescent="0.35">
      <c r="A134" s="25"/>
      <c r="B134" s="25"/>
      <c r="C134" s="25"/>
      <c r="D134" s="25"/>
      <c r="E134" s="69"/>
      <c r="F134" s="25"/>
      <c r="G134" s="25"/>
      <c r="H134" s="25"/>
      <c r="I134" s="25"/>
      <c r="J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</row>
    <row r="135" spans="1:52" hidden="1" x14ac:dyDescent="0.35">
      <c r="A135" s="25"/>
      <c r="B135" s="25"/>
      <c r="C135" s="25"/>
      <c r="D135" s="25"/>
      <c r="E135" s="69"/>
      <c r="F135" s="25"/>
      <c r="G135" s="25"/>
      <c r="H135" s="25"/>
      <c r="I135" s="25"/>
      <c r="J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</row>
    <row r="136" spans="1:52" hidden="1" x14ac:dyDescent="0.35">
      <c r="A136" s="25"/>
      <c r="B136" s="25"/>
      <c r="C136" s="25"/>
      <c r="D136" s="25"/>
      <c r="E136" s="69"/>
      <c r="F136" s="25"/>
      <c r="G136" s="25"/>
      <c r="H136" s="25"/>
      <c r="I136" s="25"/>
      <c r="J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</row>
    <row r="137" spans="1:52" hidden="1" x14ac:dyDescent="0.35">
      <c r="A137" s="25"/>
      <c r="B137" s="25"/>
      <c r="C137" s="25"/>
      <c r="D137" s="25"/>
      <c r="E137" s="69"/>
      <c r="F137" s="25"/>
      <c r="G137" s="25"/>
      <c r="H137" s="25"/>
      <c r="I137" s="25"/>
      <c r="J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</row>
    <row r="138" spans="1:52" hidden="1" x14ac:dyDescent="0.35">
      <c r="A138" s="25"/>
      <c r="B138" s="25"/>
      <c r="C138" s="25"/>
      <c r="D138" s="25"/>
      <c r="E138" s="69"/>
      <c r="F138" s="25"/>
      <c r="G138" s="25"/>
      <c r="H138" s="25"/>
      <c r="I138" s="25"/>
      <c r="J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</row>
    <row r="139" spans="1:52" hidden="1" x14ac:dyDescent="0.35">
      <c r="A139" s="25"/>
      <c r="B139" s="25"/>
      <c r="C139" s="25"/>
      <c r="D139" s="25"/>
      <c r="E139" s="69"/>
      <c r="F139" s="25"/>
      <c r="G139" s="25"/>
      <c r="H139" s="25"/>
      <c r="I139" s="25"/>
      <c r="J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</row>
    <row r="140" spans="1:52" hidden="1" x14ac:dyDescent="0.35">
      <c r="A140" s="25"/>
      <c r="B140" s="25"/>
      <c r="C140" s="25"/>
      <c r="D140" s="25"/>
      <c r="E140" s="69"/>
      <c r="F140" s="25"/>
      <c r="G140" s="25"/>
      <c r="H140" s="25"/>
      <c r="I140" s="25"/>
      <c r="J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</row>
    <row r="141" spans="1:52" hidden="1" x14ac:dyDescent="0.35">
      <c r="A141" s="25"/>
      <c r="B141" s="25"/>
      <c r="C141" s="25"/>
      <c r="D141" s="25"/>
      <c r="E141" s="69"/>
      <c r="F141" s="25"/>
      <c r="G141" s="25"/>
      <c r="H141" s="25"/>
      <c r="I141" s="25"/>
      <c r="J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</row>
    <row r="142" spans="1:52" hidden="1" x14ac:dyDescent="0.35">
      <c r="A142" s="25"/>
      <c r="B142" s="25"/>
      <c r="C142" s="25"/>
      <c r="D142" s="25"/>
      <c r="E142" s="69"/>
      <c r="F142" s="25"/>
      <c r="G142" s="25"/>
      <c r="H142" s="25"/>
      <c r="I142" s="25"/>
      <c r="J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</row>
    <row r="143" spans="1:52" hidden="1" x14ac:dyDescent="0.35">
      <c r="A143" s="25"/>
      <c r="B143" s="25"/>
      <c r="C143" s="25"/>
      <c r="D143" s="25"/>
      <c r="E143" s="69"/>
      <c r="F143" s="25"/>
      <c r="G143" s="25"/>
      <c r="H143" s="25"/>
      <c r="I143" s="25"/>
      <c r="J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</row>
    <row r="144" spans="1:52" hidden="1" x14ac:dyDescent="0.35">
      <c r="A144" s="25"/>
      <c r="B144" s="25"/>
      <c r="C144" s="25"/>
      <c r="D144" s="25"/>
      <c r="E144" s="69"/>
      <c r="F144" s="25"/>
      <c r="G144" s="25"/>
      <c r="H144" s="25"/>
      <c r="I144" s="25"/>
      <c r="J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</row>
    <row r="145" spans="1:52" hidden="1" x14ac:dyDescent="0.35">
      <c r="A145" s="25"/>
      <c r="B145" s="25"/>
      <c r="C145" s="25"/>
      <c r="D145" s="25"/>
      <c r="E145" s="69"/>
      <c r="F145" s="25"/>
      <c r="G145" s="25"/>
      <c r="H145" s="25"/>
      <c r="I145" s="25"/>
      <c r="J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</row>
    <row r="146" spans="1:52" hidden="1" x14ac:dyDescent="0.35">
      <c r="A146" s="25"/>
      <c r="B146" s="25"/>
      <c r="C146" s="25"/>
      <c r="D146" s="25"/>
      <c r="E146" s="69"/>
      <c r="F146" s="25"/>
      <c r="G146" s="25"/>
      <c r="H146" s="25"/>
      <c r="I146" s="25"/>
      <c r="J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</row>
    <row r="147" spans="1:52" hidden="1" x14ac:dyDescent="0.35">
      <c r="A147" s="25"/>
      <c r="B147" s="25"/>
      <c r="C147" s="25"/>
      <c r="D147" s="25"/>
      <c r="E147" s="69"/>
      <c r="F147" s="25"/>
      <c r="G147" s="25"/>
      <c r="H147" s="25"/>
      <c r="I147" s="25"/>
      <c r="J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</row>
    <row r="148" spans="1:52" hidden="1" x14ac:dyDescent="0.35">
      <c r="A148" s="25"/>
      <c r="B148" s="25"/>
      <c r="C148" s="25"/>
      <c r="D148" s="25"/>
      <c r="E148" s="69"/>
      <c r="F148" s="25"/>
      <c r="G148" s="25"/>
      <c r="H148" s="25"/>
      <c r="I148" s="25"/>
      <c r="J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</row>
    <row r="149" spans="1:52" hidden="1" x14ac:dyDescent="0.35">
      <c r="A149" s="25"/>
      <c r="B149" s="25"/>
      <c r="C149" s="25"/>
      <c r="D149" s="25"/>
      <c r="E149" s="69"/>
      <c r="F149" s="25"/>
      <c r="G149" s="25"/>
      <c r="H149" s="25"/>
      <c r="I149" s="25"/>
      <c r="J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</row>
    <row r="150" spans="1:52" hidden="1" x14ac:dyDescent="0.35">
      <c r="A150" s="25"/>
      <c r="B150" s="25"/>
      <c r="C150" s="25"/>
      <c r="D150" s="25"/>
      <c r="E150" s="69"/>
      <c r="F150" s="25"/>
      <c r="G150" s="25"/>
      <c r="H150" s="25"/>
      <c r="I150" s="25"/>
      <c r="J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</row>
    <row r="151" spans="1:52" hidden="1" x14ac:dyDescent="0.35">
      <c r="A151" s="25"/>
      <c r="B151" s="25"/>
      <c r="C151" s="25"/>
      <c r="D151" s="25"/>
      <c r="E151" s="69"/>
      <c r="F151" s="25"/>
      <c r="G151" s="25"/>
      <c r="H151" s="25"/>
      <c r="I151" s="25"/>
      <c r="J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</row>
    <row r="152" spans="1:52" hidden="1" x14ac:dyDescent="0.35">
      <c r="A152" s="25"/>
      <c r="B152" s="25"/>
      <c r="C152" s="25"/>
      <c r="D152" s="25"/>
      <c r="E152" s="69"/>
      <c r="F152" s="25"/>
      <c r="G152" s="25"/>
      <c r="H152" s="25"/>
      <c r="I152" s="25"/>
      <c r="J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</row>
    <row r="153" spans="1:52" hidden="1" x14ac:dyDescent="0.35">
      <c r="A153" s="25"/>
      <c r="B153" s="25"/>
      <c r="C153" s="25"/>
      <c r="D153" s="25"/>
      <c r="E153" s="69"/>
      <c r="F153" s="25"/>
      <c r="G153" s="25"/>
      <c r="H153" s="25"/>
      <c r="I153" s="25"/>
      <c r="J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</row>
    <row r="154" spans="1:52" hidden="1" x14ac:dyDescent="0.35">
      <c r="A154" s="25"/>
      <c r="B154" s="25"/>
      <c r="C154" s="25"/>
      <c r="D154" s="25"/>
      <c r="E154" s="69"/>
      <c r="F154" s="25"/>
      <c r="G154" s="25"/>
      <c r="H154" s="25"/>
      <c r="I154" s="25"/>
      <c r="J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</row>
    <row r="155" spans="1:52" hidden="1" x14ac:dyDescent="0.35">
      <c r="A155" s="25"/>
      <c r="B155" s="25"/>
      <c r="C155" s="25"/>
      <c r="D155" s="25"/>
      <c r="E155" s="69"/>
      <c r="F155" s="25"/>
      <c r="G155" s="25"/>
      <c r="H155" s="25"/>
      <c r="I155" s="25"/>
      <c r="J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</row>
    <row r="156" spans="1:52" hidden="1" x14ac:dyDescent="0.35">
      <c r="A156" s="25"/>
      <c r="B156" s="25"/>
      <c r="C156" s="25"/>
      <c r="D156" s="25"/>
      <c r="E156" s="69"/>
      <c r="F156" s="25"/>
      <c r="G156" s="25"/>
      <c r="H156" s="25"/>
      <c r="I156" s="25"/>
      <c r="J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</row>
    <row r="157" spans="1:52" hidden="1" x14ac:dyDescent="0.35">
      <c r="A157" s="25"/>
      <c r="B157" s="25"/>
      <c r="C157" s="25"/>
      <c r="D157" s="25"/>
      <c r="E157" s="69"/>
      <c r="F157" s="25"/>
      <c r="G157" s="25"/>
      <c r="H157" s="25"/>
      <c r="I157" s="25"/>
      <c r="J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</row>
    <row r="158" spans="1:52" hidden="1" x14ac:dyDescent="0.35">
      <c r="A158" s="25"/>
      <c r="B158" s="25"/>
      <c r="C158" s="25"/>
      <c r="D158" s="25"/>
      <c r="E158" s="69"/>
      <c r="F158" s="25"/>
      <c r="G158" s="25"/>
      <c r="H158" s="25"/>
      <c r="I158" s="25"/>
      <c r="J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</row>
    <row r="159" spans="1:52" hidden="1" x14ac:dyDescent="0.35">
      <c r="A159" s="25"/>
      <c r="B159" s="25"/>
      <c r="C159" s="25"/>
      <c r="D159" s="25"/>
      <c r="E159" s="69"/>
      <c r="F159" s="25"/>
      <c r="G159" s="25"/>
      <c r="H159" s="25"/>
      <c r="I159" s="25"/>
      <c r="J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1:52" hidden="1" x14ac:dyDescent="0.35">
      <c r="A160" s="25"/>
      <c r="B160" s="25"/>
      <c r="C160" s="25"/>
      <c r="D160" s="25"/>
      <c r="E160" s="69"/>
      <c r="F160" s="25"/>
      <c r="G160" s="25"/>
      <c r="H160" s="25"/>
      <c r="I160" s="25"/>
      <c r="J160" s="25"/>
    </row>
    <row r="161" spans="1:10" hidden="1" x14ac:dyDescent="0.35">
      <c r="A161" s="25"/>
      <c r="B161" s="25"/>
      <c r="C161" s="25"/>
      <c r="D161" s="25"/>
      <c r="E161" s="69"/>
      <c r="F161" s="25"/>
      <c r="G161" s="25"/>
      <c r="H161" s="25"/>
      <c r="I161" s="25"/>
      <c r="J161" s="25"/>
    </row>
    <row r="162" spans="1:10" hidden="1" x14ac:dyDescent="0.35">
      <c r="A162" s="25"/>
      <c r="B162" s="25"/>
      <c r="C162" s="25"/>
      <c r="D162" s="25"/>
      <c r="E162" s="69"/>
      <c r="F162" s="25"/>
      <c r="G162" s="25"/>
      <c r="H162" s="25"/>
      <c r="I162" s="25"/>
      <c r="J162" s="25"/>
    </row>
    <row r="163" spans="1:10" hidden="1" x14ac:dyDescent="0.35">
      <c r="A163" s="25"/>
      <c r="B163" s="25"/>
      <c r="C163" s="25"/>
      <c r="D163" s="25"/>
      <c r="E163" s="69"/>
      <c r="F163" s="25"/>
      <c r="G163" s="25"/>
      <c r="H163" s="25"/>
      <c r="I163" s="25"/>
      <c r="J163" s="25"/>
    </row>
    <row r="164" spans="1:10" hidden="1" x14ac:dyDescent="0.35">
      <c r="A164" s="25"/>
      <c r="B164" s="25"/>
      <c r="C164" s="25"/>
      <c r="D164" s="25"/>
      <c r="E164" s="69"/>
      <c r="F164" s="25"/>
      <c r="G164" s="25"/>
      <c r="H164" s="25"/>
      <c r="I164" s="25"/>
      <c r="J164" s="25"/>
    </row>
    <row r="165" spans="1:10" hidden="1" x14ac:dyDescent="0.35">
      <c r="A165" s="25"/>
      <c r="B165" s="25"/>
      <c r="C165" s="25"/>
      <c r="D165" s="25"/>
      <c r="E165" s="69"/>
      <c r="F165" s="25"/>
      <c r="G165" s="25"/>
      <c r="H165" s="25"/>
      <c r="I165" s="25"/>
      <c r="J165" s="25"/>
    </row>
    <row r="166" spans="1:10" hidden="1" x14ac:dyDescent="0.35">
      <c r="A166" s="25"/>
      <c r="B166" s="25"/>
      <c r="C166" s="25"/>
      <c r="D166" s="25"/>
      <c r="E166" s="69"/>
      <c r="F166" s="25"/>
      <c r="G166" s="25"/>
      <c r="H166" s="25"/>
      <c r="I166" s="25"/>
      <c r="J166" s="25"/>
    </row>
    <row r="167" spans="1:10" hidden="1" x14ac:dyDescent="0.35">
      <c r="A167" s="25"/>
      <c r="B167" s="25"/>
      <c r="C167" s="25"/>
      <c r="D167" s="25"/>
      <c r="E167" s="69"/>
      <c r="F167" s="25"/>
      <c r="G167" s="25"/>
      <c r="H167" s="25"/>
      <c r="I167" s="25"/>
      <c r="J167" s="25"/>
    </row>
    <row r="168" spans="1:10" hidden="1" x14ac:dyDescent="0.35">
      <c r="A168" s="25"/>
      <c r="B168" s="25"/>
      <c r="C168" s="25"/>
      <c r="D168" s="25"/>
      <c r="E168" s="69"/>
      <c r="F168" s="25"/>
      <c r="G168" s="25"/>
      <c r="H168" s="25"/>
      <c r="I168" s="25"/>
      <c r="J168" s="25"/>
    </row>
    <row r="169" spans="1:10" hidden="1" x14ac:dyDescent="0.35">
      <c r="A169" s="25"/>
      <c r="B169" s="25"/>
      <c r="C169" s="25"/>
      <c r="D169" s="25"/>
      <c r="E169" s="69"/>
      <c r="F169" s="25"/>
      <c r="G169" s="25"/>
      <c r="H169" s="25"/>
      <c r="I169" s="25"/>
      <c r="J169" s="25"/>
    </row>
  </sheetData>
  <mergeCells count="2">
    <mergeCell ref="I14:I15"/>
    <mergeCell ref="J14:J1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F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6">
    <tabColor theme="3" tint="0.39997558519241921"/>
  </sheetPr>
  <dimension ref="A1:E457"/>
  <sheetViews>
    <sheetView workbookViewId="0">
      <selection activeCell="A42" sqref="A42"/>
    </sheetView>
  </sheetViews>
  <sheetFormatPr defaultColWidth="0" defaultRowHeight="14.5" zeroHeight="1" x14ac:dyDescent="0.35"/>
  <cols>
    <col min="1" max="1" width="46.90625" customWidth="1"/>
    <col min="2" max="2" width="6.54296875" bestFit="1" customWidth="1"/>
    <col min="3" max="3" width="27" bestFit="1" customWidth="1"/>
    <col min="4" max="4" width="21.08984375" bestFit="1" customWidth="1"/>
    <col min="5" max="5" width="9.26953125" bestFit="1" customWidth="1"/>
    <col min="6" max="16384" width="8.7265625" hidden="1"/>
  </cols>
  <sheetData>
    <row r="1" spans="1:5" x14ac:dyDescent="0.35">
      <c r="A1" s="52" t="s">
        <v>5551</v>
      </c>
      <c r="B1" t="s">
        <v>6020</v>
      </c>
      <c r="C1" s="52" t="s">
        <v>5552</v>
      </c>
      <c r="D1" s="52" t="s">
        <v>159</v>
      </c>
      <c r="E1" s="52" t="s">
        <v>160</v>
      </c>
    </row>
    <row r="2" spans="1:5" x14ac:dyDescent="0.35">
      <c r="A2" t="s">
        <v>6393</v>
      </c>
      <c r="D2" s="52"/>
      <c r="E2" s="52"/>
    </row>
    <row r="3" spans="1:5" x14ac:dyDescent="0.35">
      <c r="A3" s="52" t="s">
        <v>5778</v>
      </c>
      <c r="C3" s="52" t="s">
        <v>161</v>
      </c>
      <c r="D3" s="52" t="s">
        <v>162</v>
      </c>
      <c r="E3" s="52" t="s">
        <v>163</v>
      </c>
    </row>
    <row r="4" spans="1:5" x14ac:dyDescent="0.35">
      <c r="A4" s="52" t="s">
        <v>5779</v>
      </c>
      <c r="C4" s="52" t="s">
        <v>169</v>
      </c>
      <c r="D4" s="52" t="s">
        <v>162</v>
      </c>
      <c r="E4" s="52" t="s">
        <v>170</v>
      </c>
    </row>
    <row r="5" spans="1:5" x14ac:dyDescent="0.35">
      <c r="A5" s="52" t="s">
        <v>5780</v>
      </c>
      <c r="C5" s="52" t="s">
        <v>171</v>
      </c>
      <c r="D5" s="52" t="s">
        <v>162</v>
      </c>
      <c r="E5" s="52" t="s">
        <v>170</v>
      </c>
    </row>
    <row r="6" spans="1:5" x14ac:dyDescent="0.35">
      <c r="A6" s="52" t="s">
        <v>5998</v>
      </c>
      <c r="C6" s="52" t="s">
        <v>172</v>
      </c>
      <c r="D6" s="52" t="s">
        <v>162</v>
      </c>
      <c r="E6" s="52" t="s">
        <v>170</v>
      </c>
    </row>
    <row r="7" spans="1:5" x14ac:dyDescent="0.35">
      <c r="A7" s="52" t="s">
        <v>5781</v>
      </c>
      <c r="C7" s="52" t="s">
        <v>173</v>
      </c>
      <c r="D7" s="52" t="s">
        <v>162</v>
      </c>
      <c r="E7" s="52" t="s">
        <v>170</v>
      </c>
    </row>
    <row r="8" spans="1:5" x14ac:dyDescent="0.35">
      <c r="A8" s="52" t="s">
        <v>5782</v>
      </c>
      <c r="B8" s="40"/>
      <c r="C8" s="52" t="s">
        <v>174</v>
      </c>
      <c r="D8" s="52" t="s">
        <v>162</v>
      </c>
      <c r="E8" s="52" t="s">
        <v>170</v>
      </c>
    </row>
    <row r="9" spans="1:5" x14ac:dyDescent="0.35">
      <c r="A9" s="52" t="s">
        <v>5783</v>
      </c>
      <c r="B9" s="40"/>
      <c r="C9" s="52" t="s">
        <v>175</v>
      </c>
      <c r="D9" s="52" t="s">
        <v>162</v>
      </c>
      <c r="E9" s="52" t="s">
        <v>170</v>
      </c>
    </row>
    <row r="10" spans="1:5" x14ac:dyDescent="0.35">
      <c r="A10" s="52" t="s">
        <v>5784</v>
      </c>
      <c r="C10" s="52" t="s">
        <v>176</v>
      </c>
      <c r="D10" s="52" t="s">
        <v>162</v>
      </c>
      <c r="E10" s="52" t="s">
        <v>170</v>
      </c>
    </row>
    <row r="11" spans="1:5" x14ac:dyDescent="0.35">
      <c r="A11" s="52" t="s">
        <v>5785</v>
      </c>
      <c r="C11" s="52" t="s">
        <v>177</v>
      </c>
      <c r="D11" s="52" t="s">
        <v>162</v>
      </c>
      <c r="E11" s="52" t="s">
        <v>170</v>
      </c>
    </row>
    <row r="12" spans="1:5" x14ac:dyDescent="0.35">
      <c r="A12" s="52" t="s">
        <v>5786</v>
      </c>
      <c r="C12" s="52" t="s">
        <v>178</v>
      </c>
      <c r="D12" s="52" t="s">
        <v>162</v>
      </c>
      <c r="E12" s="52" t="s">
        <v>170</v>
      </c>
    </row>
    <row r="13" spans="1:5" x14ac:dyDescent="0.35">
      <c r="A13" s="52" t="s">
        <v>5787</v>
      </c>
      <c r="C13" s="52" t="s">
        <v>179</v>
      </c>
      <c r="D13" s="52" t="s">
        <v>162</v>
      </c>
      <c r="E13" s="52" t="s">
        <v>170</v>
      </c>
    </row>
    <row r="14" spans="1:5" x14ac:dyDescent="0.35">
      <c r="A14" s="52" t="s">
        <v>5789</v>
      </c>
      <c r="C14" s="52" t="s">
        <v>180</v>
      </c>
      <c r="D14" s="52" t="s">
        <v>162</v>
      </c>
      <c r="E14" s="52" t="s">
        <v>170</v>
      </c>
    </row>
    <row r="15" spans="1:5" x14ac:dyDescent="0.35">
      <c r="A15" s="52" t="s">
        <v>5788</v>
      </c>
      <c r="C15" s="52" t="s">
        <v>181</v>
      </c>
      <c r="D15" s="52" t="s">
        <v>162</v>
      </c>
      <c r="E15" s="52" t="s">
        <v>170</v>
      </c>
    </row>
    <row r="16" spans="1:5" x14ac:dyDescent="0.35">
      <c r="A16" s="52" t="s">
        <v>5790</v>
      </c>
      <c r="C16" s="52" t="s">
        <v>182</v>
      </c>
      <c r="D16" s="52" t="s">
        <v>162</v>
      </c>
      <c r="E16" s="52" t="s">
        <v>170</v>
      </c>
    </row>
    <row r="17" spans="1:5" x14ac:dyDescent="0.35">
      <c r="A17" s="52" t="s">
        <v>5791</v>
      </c>
      <c r="C17" s="52" t="s">
        <v>183</v>
      </c>
      <c r="D17" s="52" t="s">
        <v>162</v>
      </c>
      <c r="E17" s="52" t="s">
        <v>170</v>
      </c>
    </row>
    <row r="18" spans="1:5" x14ac:dyDescent="0.35">
      <c r="A18" s="52" t="s">
        <v>5792</v>
      </c>
      <c r="C18" s="52" t="s">
        <v>184</v>
      </c>
      <c r="D18" s="52" t="s">
        <v>162</v>
      </c>
      <c r="E18" s="52" t="s">
        <v>170</v>
      </c>
    </row>
    <row r="19" spans="1:5" x14ac:dyDescent="0.35">
      <c r="A19" s="52" t="s">
        <v>5793</v>
      </c>
      <c r="C19" s="52" t="s">
        <v>185</v>
      </c>
      <c r="D19" s="52" t="s">
        <v>162</v>
      </c>
      <c r="E19" s="52" t="s">
        <v>170</v>
      </c>
    </row>
    <row r="20" spans="1:5" x14ac:dyDescent="0.35">
      <c r="A20" s="52" t="s">
        <v>5794</v>
      </c>
      <c r="C20" s="52" t="s">
        <v>186</v>
      </c>
      <c r="D20" s="52" t="s">
        <v>162</v>
      </c>
      <c r="E20" s="52" t="s">
        <v>170</v>
      </c>
    </row>
    <row r="21" spans="1:5" x14ac:dyDescent="0.35">
      <c r="A21" s="52" t="s">
        <v>5795</v>
      </c>
      <c r="C21" s="52" t="s">
        <v>187</v>
      </c>
      <c r="D21" s="52" t="s">
        <v>162</v>
      </c>
      <c r="E21" s="52" t="s">
        <v>170</v>
      </c>
    </row>
    <row r="22" spans="1:5" x14ac:dyDescent="0.35">
      <c r="A22" s="52" t="s">
        <v>5796</v>
      </c>
      <c r="C22" s="52" t="s">
        <v>188</v>
      </c>
      <c r="D22" s="52" t="s">
        <v>162</v>
      </c>
      <c r="E22" s="52" t="s">
        <v>170</v>
      </c>
    </row>
    <row r="23" spans="1:5" x14ac:dyDescent="0.35">
      <c r="A23" s="52" t="s">
        <v>5797</v>
      </c>
      <c r="C23" s="52" t="s">
        <v>189</v>
      </c>
      <c r="D23" s="52" t="s">
        <v>162</v>
      </c>
      <c r="E23" s="52" t="s">
        <v>170</v>
      </c>
    </row>
    <row r="24" spans="1:5" x14ac:dyDescent="0.35">
      <c r="A24" s="52" t="s">
        <v>5798</v>
      </c>
      <c r="C24" s="52" t="s">
        <v>190</v>
      </c>
      <c r="D24" s="52" t="s">
        <v>162</v>
      </c>
      <c r="E24" s="52" t="s">
        <v>170</v>
      </c>
    </row>
    <row r="25" spans="1:5" x14ac:dyDescent="0.35">
      <c r="A25" s="52" t="s">
        <v>6001</v>
      </c>
      <c r="C25" s="52" t="s">
        <v>191</v>
      </c>
      <c r="D25" s="52" t="s">
        <v>162</v>
      </c>
      <c r="E25" s="52" t="s">
        <v>170</v>
      </c>
    </row>
    <row r="26" spans="1:5" x14ac:dyDescent="0.35">
      <c r="A26" s="52" t="s">
        <v>5799</v>
      </c>
      <c r="C26" s="52" t="s">
        <v>192</v>
      </c>
      <c r="D26" s="52" t="s">
        <v>162</v>
      </c>
      <c r="E26" s="52" t="s">
        <v>170</v>
      </c>
    </row>
    <row r="27" spans="1:5" x14ac:dyDescent="0.35">
      <c r="A27" s="52" t="s">
        <v>5800</v>
      </c>
      <c r="C27" s="52" t="s">
        <v>193</v>
      </c>
      <c r="D27" s="52" t="s">
        <v>162</v>
      </c>
      <c r="E27" s="52" t="s">
        <v>170</v>
      </c>
    </row>
    <row r="28" spans="1:5" x14ac:dyDescent="0.35">
      <c r="A28" s="52" t="s">
        <v>5801</v>
      </c>
      <c r="C28" s="52" t="s">
        <v>194</v>
      </c>
      <c r="D28" s="52" t="s">
        <v>162</v>
      </c>
      <c r="E28" s="52" t="s">
        <v>170</v>
      </c>
    </row>
    <row r="29" spans="1:5" x14ac:dyDescent="0.35">
      <c r="A29" s="52" t="s">
        <v>5802</v>
      </c>
      <c r="C29" s="52" t="s">
        <v>195</v>
      </c>
      <c r="D29" s="52" t="s">
        <v>162</v>
      </c>
      <c r="E29" s="52" t="s">
        <v>170</v>
      </c>
    </row>
    <row r="30" spans="1:5" x14ac:dyDescent="0.35">
      <c r="A30" s="52" t="s">
        <v>5803</v>
      </c>
      <c r="C30" s="52" t="s">
        <v>196</v>
      </c>
      <c r="D30" s="52" t="s">
        <v>162</v>
      </c>
      <c r="E30" s="52" t="s">
        <v>170</v>
      </c>
    </row>
    <row r="31" spans="1:5" x14ac:dyDescent="0.35">
      <c r="A31" s="52" t="s">
        <v>5804</v>
      </c>
      <c r="C31" s="52" t="s">
        <v>197</v>
      </c>
      <c r="D31" s="52" t="s">
        <v>162</v>
      </c>
      <c r="E31" s="52" t="s">
        <v>170</v>
      </c>
    </row>
    <row r="32" spans="1:5" x14ac:dyDescent="0.35">
      <c r="A32" s="52" t="s">
        <v>5805</v>
      </c>
      <c r="C32" s="52" t="s">
        <v>198</v>
      </c>
      <c r="D32" s="52" t="s">
        <v>162</v>
      </c>
      <c r="E32" s="52" t="s">
        <v>170</v>
      </c>
    </row>
    <row r="33" spans="1:5" x14ac:dyDescent="0.35">
      <c r="A33" s="52" t="s">
        <v>5806</v>
      </c>
      <c r="C33" s="52" t="s">
        <v>199</v>
      </c>
      <c r="D33" s="52" t="s">
        <v>162</v>
      </c>
      <c r="E33" s="52" t="s">
        <v>170</v>
      </c>
    </row>
    <row r="34" spans="1:5" x14ac:dyDescent="0.35">
      <c r="A34" s="52" t="s">
        <v>5807</v>
      </c>
      <c r="C34" s="52" t="s">
        <v>200</v>
      </c>
      <c r="D34" s="52" t="s">
        <v>162</v>
      </c>
      <c r="E34" s="52" t="s">
        <v>170</v>
      </c>
    </row>
    <row r="35" spans="1:5" x14ac:dyDescent="0.35">
      <c r="A35" s="52" t="s">
        <v>5808</v>
      </c>
      <c r="C35" s="52" t="s">
        <v>201</v>
      </c>
      <c r="D35" s="52" t="s">
        <v>162</v>
      </c>
      <c r="E35" s="52" t="s">
        <v>170</v>
      </c>
    </row>
    <row r="36" spans="1:5" x14ac:dyDescent="0.35">
      <c r="A36" s="52" t="s">
        <v>5809</v>
      </c>
      <c r="C36" s="52" t="s">
        <v>202</v>
      </c>
      <c r="D36" s="52" t="s">
        <v>162</v>
      </c>
      <c r="E36" s="52" t="s">
        <v>170</v>
      </c>
    </row>
    <row r="37" spans="1:5" x14ac:dyDescent="0.35">
      <c r="A37" s="52" t="s">
        <v>5810</v>
      </c>
      <c r="C37" s="52" t="s">
        <v>203</v>
      </c>
      <c r="D37" s="52" t="s">
        <v>162</v>
      </c>
      <c r="E37" s="52" t="s">
        <v>170</v>
      </c>
    </row>
    <row r="38" spans="1:5" x14ac:dyDescent="0.35">
      <c r="A38" s="52" t="s">
        <v>5811</v>
      </c>
      <c r="C38" s="52" t="s">
        <v>204</v>
      </c>
      <c r="D38" s="52" t="s">
        <v>162</v>
      </c>
      <c r="E38" s="52" t="s">
        <v>170</v>
      </c>
    </row>
    <row r="39" spans="1:5" x14ac:dyDescent="0.35">
      <c r="A39" s="52" t="s">
        <v>5812</v>
      </c>
      <c r="C39" s="52" t="s">
        <v>205</v>
      </c>
      <c r="D39" s="52" t="s">
        <v>162</v>
      </c>
      <c r="E39" s="52" t="s">
        <v>170</v>
      </c>
    </row>
    <row r="40" spans="1:5" x14ac:dyDescent="0.35">
      <c r="A40" s="52" t="s">
        <v>5813</v>
      </c>
      <c r="C40" s="52" t="s">
        <v>206</v>
      </c>
      <c r="D40" s="52" t="s">
        <v>162</v>
      </c>
      <c r="E40" s="52" t="s">
        <v>170</v>
      </c>
    </row>
    <row r="41" spans="1:5" x14ac:dyDescent="0.35">
      <c r="A41" s="52" t="s">
        <v>5814</v>
      </c>
      <c r="C41" s="52" t="s">
        <v>207</v>
      </c>
      <c r="D41" s="52" t="s">
        <v>162</v>
      </c>
      <c r="E41" s="52" t="s">
        <v>170</v>
      </c>
    </row>
    <row r="42" spans="1:5" x14ac:dyDescent="0.35">
      <c r="A42" s="52" t="s">
        <v>5815</v>
      </c>
      <c r="C42" s="52" t="s">
        <v>208</v>
      </c>
      <c r="D42" s="52" t="s">
        <v>162</v>
      </c>
      <c r="E42" s="52" t="s">
        <v>170</v>
      </c>
    </row>
    <row r="43" spans="1:5" x14ac:dyDescent="0.35">
      <c r="A43" s="52" t="s">
        <v>5816</v>
      </c>
      <c r="C43" s="52" t="s">
        <v>209</v>
      </c>
      <c r="D43" s="52" t="s">
        <v>162</v>
      </c>
      <c r="E43" s="52" t="s">
        <v>170</v>
      </c>
    </row>
    <row r="44" spans="1:5" x14ac:dyDescent="0.35">
      <c r="A44" s="52" t="s">
        <v>5817</v>
      </c>
      <c r="C44" s="52" t="s">
        <v>210</v>
      </c>
      <c r="D44" s="52" t="s">
        <v>162</v>
      </c>
      <c r="E44" s="52" t="s">
        <v>170</v>
      </c>
    </row>
    <row r="45" spans="1:5" x14ac:dyDescent="0.35">
      <c r="A45" s="52" t="s">
        <v>5818</v>
      </c>
      <c r="C45" s="52" t="s">
        <v>211</v>
      </c>
      <c r="D45" s="52" t="s">
        <v>162</v>
      </c>
      <c r="E45" s="52" t="s">
        <v>170</v>
      </c>
    </row>
    <row r="46" spans="1:5" x14ac:dyDescent="0.35">
      <c r="A46" s="52" t="s">
        <v>5819</v>
      </c>
      <c r="C46" s="52" t="s">
        <v>212</v>
      </c>
      <c r="D46" s="52" t="s">
        <v>162</v>
      </c>
      <c r="E46" s="52" t="s">
        <v>170</v>
      </c>
    </row>
    <row r="47" spans="1:5" x14ac:dyDescent="0.35">
      <c r="A47" s="52" t="s">
        <v>5820</v>
      </c>
      <c r="C47" s="52" t="s">
        <v>213</v>
      </c>
      <c r="D47" s="52" t="s">
        <v>162</v>
      </c>
      <c r="E47" s="52" t="s">
        <v>170</v>
      </c>
    </row>
    <row r="48" spans="1:5" x14ac:dyDescent="0.35">
      <c r="A48" s="52" t="s">
        <v>5821</v>
      </c>
      <c r="C48" s="52" t="s">
        <v>214</v>
      </c>
      <c r="D48" s="52" t="s">
        <v>162</v>
      </c>
      <c r="E48" s="52" t="s">
        <v>170</v>
      </c>
    </row>
    <row r="49" spans="1:5" x14ac:dyDescent="0.35">
      <c r="A49" s="52" t="s">
        <v>5822</v>
      </c>
      <c r="C49" s="52" t="s">
        <v>215</v>
      </c>
      <c r="D49" s="52" t="s">
        <v>162</v>
      </c>
      <c r="E49" s="52" t="s">
        <v>170</v>
      </c>
    </row>
    <row r="50" spans="1:5" x14ac:dyDescent="0.35">
      <c r="A50" s="52" t="s">
        <v>5823</v>
      </c>
      <c r="B50" s="40"/>
      <c r="C50" s="52" t="s">
        <v>216</v>
      </c>
      <c r="D50" s="52" t="s">
        <v>162</v>
      </c>
      <c r="E50" s="52" t="s">
        <v>170</v>
      </c>
    </row>
    <row r="51" spans="1:5" x14ac:dyDescent="0.35">
      <c r="A51" s="52" t="s">
        <v>5999</v>
      </c>
      <c r="C51" s="52" t="s">
        <v>217</v>
      </c>
      <c r="D51" s="52" t="s">
        <v>162</v>
      </c>
      <c r="E51" s="52" t="s">
        <v>170</v>
      </c>
    </row>
    <row r="52" spans="1:5" x14ac:dyDescent="0.35">
      <c r="A52" s="52" t="s">
        <v>5824</v>
      </c>
      <c r="C52" s="52" t="s">
        <v>218</v>
      </c>
      <c r="D52" s="52" t="s">
        <v>162</v>
      </c>
      <c r="E52" s="52" t="s">
        <v>170</v>
      </c>
    </row>
    <row r="53" spans="1:5" x14ac:dyDescent="0.35">
      <c r="A53" s="52" t="s">
        <v>5826</v>
      </c>
      <c r="C53" s="52" t="s">
        <v>219</v>
      </c>
      <c r="D53" s="52" t="s">
        <v>162</v>
      </c>
      <c r="E53" s="52" t="s">
        <v>170</v>
      </c>
    </row>
    <row r="54" spans="1:5" x14ac:dyDescent="0.35">
      <c r="A54" s="52" t="s">
        <v>5825</v>
      </c>
      <c r="C54" s="52" t="s">
        <v>220</v>
      </c>
      <c r="D54" s="52" t="s">
        <v>162</v>
      </c>
      <c r="E54" s="52" t="s">
        <v>170</v>
      </c>
    </row>
    <row r="55" spans="1:5" x14ac:dyDescent="0.35">
      <c r="A55" s="52" t="s">
        <v>5827</v>
      </c>
      <c r="C55" s="52" t="s">
        <v>221</v>
      </c>
      <c r="D55" s="52" t="s">
        <v>162</v>
      </c>
      <c r="E55" s="52" t="s">
        <v>170</v>
      </c>
    </row>
    <row r="56" spans="1:5" x14ac:dyDescent="0.35">
      <c r="A56" s="52" t="s">
        <v>5828</v>
      </c>
      <c r="C56" s="52" t="s">
        <v>222</v>
      </c>
      <c r="D56" s="52" t="s">
        <v>162</v>
      </c>
      <c r="E56" s="52" t="s">
        <v>170</v>
      </c>
    </row>
    <row r="57" spans="1:5" x14ac:dyDescent="0.35">
      <c r="A57" s="52" t="s">
        <v>5829</v>
      </c>
      <c r="C57" s="52" t="s">
        <v>223</v>
      </c>
      <c r="D57" s="52" t="s">
        <v>162</v>
      </c>
      <c r="E57" s="52" t="s">
        <v>170</v>
      </c>
    </row>
    <row r="58" spans="1:5" x14ac:dyDescent="0.35">
      <c r="A58" s="52" t="s">
        <v>5830</v>
      </c>
      <c r="C58" s="52" t="s">
        <v>224</v>
      </c>
      <c r="D58" s="52" t="s">
        <v>162</v>
      </c>
      <c r="E58" s="52" t="s">
        <v>170</v>
      </c>
    </row>
    <row r="59" spans="1:5" x14ac:dyDescent="0.35">
      <c r="A59" s="52" t="s">
        <v>5831</v>
      </c>
      <c r="C59" s="52" t="s">
        <v>225</v>
      </c>
      <c r="D59" s="52" t="s">
        <v>162</v>
      </c>
      <c r="E59" s="52" t="s">
        <v>170</v>
      </c>
    </row>
    <row r="60" spans="1:5" x14ac:dyDescent="0.35">
      <c r="A60" s="52" t="s">
        <v>5832</v>
      </c>
      <c r="C60" s="52" t="s">
        <v>226</v>
      </c>
      <c r="D60" s="52" t="s">
        <v>162</v>
      </c>
      <c r="E60" s="52" t="s">
        <v>170</v>
      </c>
    </row>
    <row r="61" spans="1:5" x14ac:dyDescent="0.35">
      <c r="A61" s="52" t="s">
        <v>5833</v>
      </c>
      <c r="C61" s="52" t="s">
        <v>227</v>
      </c>
      <c r="D61" s="52" t="s">
        <v>162</v>
      </c>
      <c r="E61" s="52" t="s">
        <v>170</v>
      </c>
    </row>
    <row r="62" spans="1:5" x14ac:dyDescent="0.35">
      <c r="A62" s="52" t="s">
        <v>5834</v>
      </c>
      <c r="C62" s="52" t="s">
        <v>228</v>
      </c>
      <c r="D62" s="52" t="s">
        <v>162</v>
      </c>
      <c r="E62" s="52" t="s">
        <v>170</v>
      </c>
    </row>
    <row r="63" spans="1:5" x14ac:dyDescent="0.35">
      <c r="A63" s="52" t="s">
        <v>5835</v>
      </c>
      <c r="C63" s="52" t="s">
        <v>229</v>
      </c>
      <c r="D63" s="52" t="s">
        <v>162</v>
      </c>
      <c r="E63" s="52" t="s">
        <v>170</v>
      </c>
    </row>
    <row r="64" spans="1:5" x14ac:dyDescent="0.35">
      <c r="A64" s="52" t="s">
        <v>5836</v>
      </c>
      <c r="C64" s="52" t="s">
        <v>230</v>
      </c>
      <c r="D64" s="52" t="s">
        <v>162</v>
      </c>
      <c r="E64" s="52" t="s">
        <v>170</v>
      </c>
    </row>
    <row r="65" spans="1:5" x14ac:dyDescent="0.35">
      <c r="A65" s="52" t="s">
        <v>5837</v>
      </c>
      <c r="C65" s="52" t="s">
        <v>231</v>
      </c>
      <c r="D65" s="52" t="s">
        <v>162</v>
      </c>
      <c r="E65" s="52" t="s">
        <v>170</v>
      </c>
    </row>
    <row r="66" spans="1:5" x14ac:dyDescent="0.35">
      <c r="A66" s="52" t="s">
        <v>5838</v>
      </c>
      <c r="C66" s="52" t="s">
        <v>232</v>
      </c>
      <c r="D66" s="52" t="s">
        <v>162</v>
      </c>
      <c r="E66" s="52" t="s">
        <v>170</v>
      </c>
    </row>
    <row r="67" spans="1:5" x14ac:dyDescent="0.35">
      <c r="A67" s="52" t="s">
        <v>5839</v>
      </c>
      <c r="C67" s="52" t="s">
        <v>233</v>
      </c>
      <c r="D67" s="52" t="s">
        <v>162</v>
      </c>
      <c r="E67" s="52" t="s">
        <v>170</v>
      </c>
    </row>
    <row r="68" spans="1:5" x14ac:dyDescent="0.35">
      <c r="A68" s="52" t="s">
        <v>5840</v>
      </c>
      <c r="C68" s="52" t="s">
        <v>234</v>
      </c>
      <c r="D68" s="52" t="s">
        <v>162</v>
      </c>
      <c r="E68" s="52" t="s">
        <v>170</v>
      </c>
    </row>
    <row r="69" spans="1:5" x14ac:dyDescent="0.35">
      <c r="A69" s="52" t="s">
        <v>5841</v>
      </c>
      <c r="C69" s="52" t="s">
        <v>235</v>
      </c>
      <c r="D69" s="52" t="s">
        <v>162</v>
      </c>
      <c r="E69" s="52" t="s">
        <v>170</v>
      </c>
    </row>
    <row r="70" spans="1:5" x14ac:dyDescent="0.35">
      <c r="A70" s="52" t="s">
        <v>5842</v>
      </c>
      <c r="C70" s="52" t="s">
        <v>236</v>
      </c>
      <c r="D70" s="52" t="s">
        <v>162</v>
      </c>
      <c r="E70" s="52" t="s">
        <v>170</v>
      </c>
    </row>
    <row r="71" spans="1:5" x14ac:dyDescent="0.35">
      <c r="A71" s="52" t="s">
        <v>5843</v>
      </c>
      <c r="C71" s="52" t="s">
        <v>237</v>
      </c>
      <c r="D71" s="52" t="s">
        <v>162</v>
      </c>
      <c r="E71" s="52" t="s">
        <v>170</v>
      </c>
    </row>
    <row r="72" spans="1:5" x14ac:dyDescent="0.35">
      <c r="A72" s="52" t="s">
        <v>5844</v>
      </c>
      <c r="C72" s="52" t="s">
        <v>238</v>
      </c>
      <c r="D72" s="52" t="s">
        <v>162</v>
      </c>
      <c r="E72" s="52" t="s">
        <v>170</v>
      </c>
    </row>
    <row r="73" spans="1:5" x14ac:dyDescent="0.35">
      <c r="A73" s="52" t="s">
        <v>5845</v>
      </c>
      <c r="C73" s="52" t="s">
        <v>239</v>
      </c>
      <c r="D73" s="52" t="s">
        <v>162</v>
      </c>
      <c r="E73" s="52" t="s">
        <v>170</v>
      </c>
    </row>
    <row r="74" spans="1:5" x14ac:dyDescent="0.35">
      <c r="A74" s="52" t="s">
        <v>5846</v>
      </c>
      <c r="C74" s="52" t="s">
        <v>240</v>
      </c>
      <c r="D74" s="52" t="s">
        <v>162</v>
      </c>
      <c r="E74" s="52" t="s">
        <v>170</v>
      </c>
    </row>
    <row r="75" spans="1:5" x14ac:dyDescent="0.35">
      <c r="A75" s="52" t="s">
        <v>5847</v>
      </c>
      <c r="C75" s="52" t="s">
        <v>241</v>
      </c>
      <c r="D75" s="52" t="s">
        <v>162</v>
      </c>
      <c r="E75" s="52" t="s">
        <v>170</v>
      </c>
    </row>
    <row r="76" spans="1:5" x14ac:dyDescent="0.35">
      <c r="A76" s="52" t="s">
        <v>5848</v>
      </c>
      <c r="C76" s="52" t="s">
        <v>242</v>
      </c>
      <c r="D76" s="52" t="s">
        <v>162</v>
      </c>
      <c r="E76" s="52" t="s">
        <v>170</v>
      </c>
    </row>
    <row r="77" spans="1:5" x14ac:dyDescent="0.35">
      <c r="A77" s="52" t="s">
        <v>5849</v>
      </c>
      <c r="C77" s="52" t="s">
        <v>243</v>
      </c>
      <c r="D77" s="52" t="s">
        <v>162</v>
      </c>
      <c r="E77" s="52" t="s">
        <v>170</v>
      </c>
    </row>
    <row r="78" spans="1:5" x14ac:dyDescent="0.35">
      <c r="A78" s="52" t="s">
        <v>5850</v>
      </c>
      <c r="C78" s="52" t="s">
        <v>244</v>
      </c>
      <c r="D78" s="52" t="s">
        <v>162</v>
      </c>
      <c r="E78" s="52" t="s">
        <v>170</v>
      </c>
    </row>
    <row r="79" spans="1:5" x14ac:dyDescent="0.35">
      <c r="A79" s="52" t="s">
        <v>5851</v>
      </c>
      <c r="C79" s="52" t="s">
        <v>245</v>
      </c>
      <c r="D79" s="52" t="s">
        <v>162</v>
      </c>
      <c r="E79" s="52" t="s">
        <v>170</v>
      </c>
    </row>
    <row r="80" spans="1:5" x14ac:dyDescent="0.35">
      <c r="A80" s="52" t="s">
        <v>5852</v>
      </c>
      <c r="C80" s="52" t="s">
        <v>246</v>
      </c>
      <c r="D80" s="52" t="s">
        <v>162</v>
      </c>
      <c r="E80" s="52" t="s">
        <v>170</v>
      </c>
    </row>
    <row r="81" spans="1:5" x14ac:dyDescent="0.35">
      <c r="A81" s="52" t="s">
        <v>5853</v>
      </c>
      <c r="C81" s="52" t="s">
        <v>247</v>
      </c>
      <c r="D81" s="52" t="s">
        <v>162</v>
      </c>
      <c r="E81" s="52" t="s">
        <v>170</v>
      </c>
    </row>
    <row r="82" spans="1:5" x14ac:dyDescent="0.35">
      <c r="A82" s="52" t="s">
        <v>5854</v>
      </c>
      <c r="C82" s="52" t="s">
        <v>248</v>
      </c>
      <c r="D82" s="52" t="s">
        <v>162</v>
      </c>
      <c r="E82" s="52" t="s">
        <v>170</v>
      </c>
    </row>
    <row r="83" spans="1:5" x14ac:dyDescent="0.35">
      <c r="A83" s="52" t="s">
        <v>5855</v>
      </c>
      <c r="C83" s="52" t="s">
        <v>249</v>
      </c>
      <c r="D83" s="52" t="s">
        <v>162</v>
      </c>
      <c r="E83" s="52" t="s">
        <v>170</v>
      </c>
    </row>
    <row r="84" spans="1:5" x14ac:dyDescent="0.35">
      <c r="A84" s="52" t="s">
        <v>5856</v>
      </c>
      <c r="C84" s="52" t="s">
        <v>250</v>
      </c>
      <c r="D84" s="52" t="s">
        <v>162</v>
      </c>
      <c r="E84" s="52" t="s">
        <v>170</v>
      </c>
    </row>
    <row r="85" spans="1:5" x14ac:dyDescent="0.35">
      <c r="A85" s="52" t="s">
        <v>5857</v>
      </c>
      <c r="C85" s="52" t="s">
        <v>251</v>
      </c>
      <c r="D85" s="52" t="s">
        <v>162</v>
      </c>
      <c r="E85" s="52" t="s">
        <v>170</v>
      </c>
    </row>
    <row r="86" spans="1:5" x14ac:dyDescent="0.35">
      <c r="A86" s="52" t="s">
        <v>5858</v>
      </c>
      <c r="C86" s="52" t="s">
        <v>252</v>
      </c>
      <c r="D86" s="52" t="s">
        <v>162</v>
      </c>
      <c r="E86" s="52" t="s">
        <v>170</v>
      </c>
    </row>
    <row r="87" spans="1:5" x14ac:dyDescent="0.35">
      <c r="A87" s="52" t="s">
        <v>5859</v>
      </c>
      <c r="C87" s="52" t="s">
        <v>253</v>
      </c>
      <c r="D87" s="52" t="s">
        <v>162</v>
      </c>
      <c r="E87" s="52" t="s">
        <v>170</v>
      </c>
    </row>
    <row r="88" spans="1:5" x14ac:dyDescent="0.35">
      <c r="A88" s="52" t="s">
        <v>5860</v>
      </c>
      <c r="C88" s="52" t="s">
        <v>254</v>
      </c>
      <c r="D88" s="52" t="s">
        <v>162</v>
      </c>
      <c r="E88" s="52" t="s">
        <v>170</v>
      </c>
    </row>
    <row r="89" spans="1:5" x14ac:dyDescent="0.35">
      <c r="A89" s="52" t="s">
        <v>5861</v>
      </c>
      <c r="C89" s="52" t="s">
        <v>255</v>
      </c>
      <c r="D89" s="52" t="s">
        <v>162</v>
      </c>
      <c r="E89" s="52" t="s">
        <v>170</v>
      </c>
    </row>
    <row r="90" spans="1:5" x14ac:dyDescent="0.35">
      <c r="A90" s="52" t="s">
        <v>5862</v>
      </c>
      <c r="C90" s="52" t="s">
        <v>256</v>
      </c>
      <c r="D90" s="52" t="s">
        <v>162</v>
      </c>
      <c r="E90" s="52" t="s">
        <v>170</v>
      </c>
    </row>
    <row r="91" spans="1:5" x14ac:dyDescent="0.35">
      <c r="A91" s="52" t="s">
        <v>5863</v>
      </c>
      <c r="C91" s="52" t="s">
        <v>257</v>
      </c>
      <c r="D91" s="52" t="s">
        <v>162</v>
      </c>
      <c r="E91" s="52" t="s">
        <v>170</v>
      </c>
    </row>
    <row r="92" spans="1:5" x14ac:dyDescent="0.35">
      <c r="A92" s="52" t="s">
        <v>5864</v>
      </c>
      <c r="C92" s="52" t="s">
        <v>258</v>
      </c>
      <c r="D92" s="52" t="s">
        <v>162</v>
      </c>
      <c r="E92" s="52" t="s">
        <v>170</v>
      </c>
    </row>
    <row r="93" spans="1:5" x14ac:dyDescent="0.35">
      <c r="A93" s="52" t="s">
        <v>5865</v>
      </c>
      <c r="C93" s="52" t="s">
        <v>259</v>
      </c>
      <c r="D93" s="52" t="s">
        <v>162</v>
      </c>
      <c r="E93" s="52" t="s">
        <v>170</v>
      </c>
    </row>
    <row r="94" spans="1:5" x14ac:dyDescent="0.35">
      <c r="A94" s="52" t="s">
        <v>5866</v>
      </c>
      <c r="C94" s="52" t="s">
        <v>260</v>
      </c>
      <c r="D94" s="52" t="s">
        <v>162</v>
      </c>
      <c r="E94" s="52" t="s">
        <v>170</v>
      </c>
    </row>
    <row r="95" spans="1:5" x14ac:dyDescent="0.35">
      <c r="A95" s="52" t="s">
        <v>5867</v>
      </c>
      <c r="C95" s="52" t="s">
        <v>261</v>
      </c>
      <c r="D95" s="52" t="s">
        <v>162</v>
      </c>
      <c r="E95" s="52" t="s">
        <v>170</v>
      </c>
    </row>
    <row r="96" spans="1:5" x14ac:dyDescent="0.35">
      <c r="A96" s="52" t="s">
        <v>5868</v>
      </c>
      <c r="C96" s="52" t="s">
        <v>262</v>
      </c>
      <c r="D96" s="52" t="s">
        <v>162</v>
      </c>
      <c r="E96" s="52" t="s">
        <v>170</v>
      </c>
    </row>
    <row r="97" spans="1:5" x14ac:dyDescent="0.35">
      <c r="A97" s="52" t="s">
        <v>5869</v>
      </c>
      <c r="C97" s="52" t="s">
        <v>263</v>
      </c>
      <c r="D97" s="52" t="s">
        <v>162</v>
      </c>
      <c r="E97" s="52" t="s">
        <v>170</v>
      </c>
    </row>
    <row r="98" spans="1:5" x14ac:dyDescent="0.35">
      <c r="A98" s="52" t="s">
        <v>5870</v>
      </c>
      <c r="C98" s="52" t="s">
        <v>264</v>
      </c>
      <c r="D98" s="52" t="s">
        <v>162</v>
      </c>
      <c r="E98" s="52" t="s">
        <v>170</v>
      </c>
    </row>
    <row r="99" spans="1:5" x14ac:dyDescent="0.35">
      <c r="A99" s="52" t="s">
        <v>5871</v>
      </c>
      <c r="C99" s="52" t="s">
        <v>265</v>
      </c>
      <c r="D99" s="52" t="s">
        <v>162</v>
      </c>
      <c r="E99" s="52" t="s">
        <v>170</v>
      </c>
    </row>
    <row r="100" spans="1:5" x14ac:dyDescent="0.35">
      <c r="A100" s="52" t="s">
        <v>5872</v>
      </c>
      <c r="C100" s="52" t="s">
        <v>266</v>
      </c>
      <c r="D100" s="52" t="s">
        <v>162</v>
      </c>
      <c r="E100" s="52" t="s">
        <v>170</v>
      </c>
    </row>
    <row r="101" spans="1:5" x14ac:dyDescent="0.35">
      <c r="A101" s="52" t="s">
        <v>5873</v>
      </c>
      <c r="C101" s="52" t="s">
        <v>267</v>
      </c>
      <c r="D101" s="52" t="s">
        <v>162</v>
      </c>
      <c r="E101" s="52" t="s">
        <v>170</v>
      </c>
    </row>
    <row r="102" spans="1:5" x14ac:dyDescent="0.35">
      <c r="A102" s="52" t="s">
        <v>5874</v>
      </c>
      <c r="C102" s="52" t="s">
        <v>268</v>
      </c>
      <c r="D102" s="52" t="s">
        <v>162</v>
      </c>
      <c r="E102" s="52" t="s">
        <v>170</v>
      </c>
    </row>
    <row r="103" spans="1:5" x14ac:dyDescent="0.35">
      <c r="A103" s="52" t="s">
        <v>5875</v>
      </c>
      <c r="C103" s="52" t="s">
        <v>269</v>
      </c>
      <c r="D103" s="52" t="s">
        <v>162</v>
      </c>
      <c r="E103" s="52" t="s">
        <v>170</v>
      </c>
    </row>
    <row r="104" spans="1:5" x14ac:dyDescent="0.35">
      <c r="A104" s="52" t="s">
        <v>5876</v>
      </c>
      <c r="C104" s="52" t="s">
        <v>270</v>
      </c>
      <c r="D104" s="52" t="s">
        <v>162</v>
      </c>
      <c r="E104" s="52" t="s">
        <v>170</v>
      </c>
    </row>
    <row r="105" spans="1:5" x14ac:dyDescent="0.35">
      <c r="A105" s="52" t="s">
        <v>5877</v>
      </c>
      <c r="C105" s="52" t="s">
        <v>271</v>
      </c>
      <c r="D105" s="52" t="s">
        <v>162</v>
      </c>
      <c r="E105" s="52" t="s">
        <v>170</v>
      </c>
    </row>
    <row r="106" spans="1:5" x14ac:dyDescent="0.35">
      <c r="A106" s="52" t="s">
        <v>5878</v>
      </c>
      <c r="C106" s="52" t="s">
        <v>272</v>
      </c>
      <c r="D106" s="52" t="s">
        <v>162</v>
      </c>
      <c r="E106" s="52" t="s">
        <v>170</v>
      </c>
    </row>
    <row r="107" spans="1:5" x14ac:dyDescent="0.35">
      <c r="A107" s="52" t="s">
        <v>5879</v>
      </c>
      <c r="C107" s="52" t="s">
        <v>273</v>
      </c>
      <c r="D107" s="52" t="s">
        <v>162</v>
      </c>
      <c r="E107" s="52" t="s">
        <v>170</v>
      </c>
    </row>
    <row r="108" spans="1:5" x14ac:dyDescent="0.35">
      <c r="A108" s="52" t="s">
        <v>5883</v>
      </c>
      <c r="C108" s="52" t="s">
        <v>274</v>
      </c>
      <c r="D108" s="52" t="s">
        <v>162</v>
      </c>
      <c r="E108" s="52" t="s">
        <v>170</v>
      </c>
    </row>
    <row r="109" spans="1:5" x14ac:dyDescent="0.35">
      <c r="A109" s="52" t="s">
        <v>5880</v>
      </c>
      <c r="C109" s="52" t="s">
        <v>275</v>
      </c>
      <c r="D109" s="52" t="s">
        <v>162</v>
      </c>
      <c r="E109" s="52" t="s">
        <v>170</v>
      </c>
    </row>
    <row r="110" spans="1:5" x14ac:dyDescent="0.35">
      <c r="A110" s="52" t="s">
        <v>5881</v>
      </c>
      <c r="C110" s="52" t="s">
        <v>276</v>
      </c>
      <c r="D110" s="52" t="s">
        <v>162</v>
      </c>
      <c r="E110" s="52" t="s">
        <v>170</v>
      </c>
    </row>
    <row r="111" spans="1:5" x14ac:dyDescent="0.35">
      <c r="A111" s="52" t="s">
        <v>5882</v>
      </c>
      <c r="C111" s="52" t="s">
        <v>277</v>
      </c>
      <c r="D111" s="52" t="s">
        <v>162</v>
      </c>
      <c r="E111" s="52" t="s">
        <v>170</v>
      </c>
    </row>
    <row r="112" spans="1:5" x14ac:dyDescent="0.35">
      <c r="A112" s="52" t="s">
        <v>5884</v>
      </c>
      <c r="C112" s="52" t="s">
        <v>278</v>
      </c>
      <c r="D112" s="52" t="s">
        <v>162</v>
      </c>
      <c r="E112" s="52" t="s">
        <v>170</v>
      </c>
    </row>
    <row r="113" spans="1:5" x14ac:dyDescent="0.35">
      <c r="A113" s="52" t="s">
        <v>5886</v>
      </c>
      <c r="C113" s="52" t="s">
        <v>279</v>
      </c>
      <c r="D113" s="52" t="s">
        <v>162</v>
      </c>
      <c r="E113" s="52" t="s">
        <v>170</v>
      </c>
    </row>
    <row r="114" spans="1:5" x14ac:dyDescent="0.35">
      <c r="A114" s="52" t="s">
        <v>5885</v>
      </c>
      <c r="C114" s="52" t="s">
        <v>280</v>
      </c>
      <c r="D114" s="52" t="s">
        <v>162</v>
      </c>
      <c r="E114" s="52" t="s">
        <v>170</v>
      </c>
    </row>
    <row r="115" spans="1:5" x14ac:dyDescent="0.35">
      <c r="A115" s="52" t="s">
        <v>5887</v>
      </c>
      <c r="C115" s="52" t="s">
        <v>281</v>
      </c>
      <c r="D115" s="52" t="s">
        <v>162</v>
      </c>
      <c r="E115" s="52" t="s">
        <v>170</v>
      </c>
    </row>
    <row r="116" spans="1:5" x14ac:dyDescent="0.35">
      <c r="A116" s="52" t="s">
        <v>5888</v>
      </c>
      <c r="C116" s="52" t="s">
        <v>282</v>
      </c>
      <c r="D116" s="52" t="s">
        <v>162</v>
      </c>
      <c r="E116" s="52" t="s">
        <v>170</v>
      </c>
    </row>
    <row r="117" spans="1:5" x14ac:dyDescent="0.35">
      <c r="A117" s="52" t="s">
        <v>5889</v>
      </c>
      <c r="C117" s="52" t="s">
        <v>283</v>
      </c>
      <c r="D117" s="52" t="s">
        <v>162</v>
      </c>
      <c r="E117" s="52" t="s">
        <v>170</v>
      </c>
    </row>
    <row r="118" spans="1:5" x14ac:dyDescent="0.35">
      <c r="A118" s="52" t="s">
        <v>5890</v>
      </c>
      <c r="C118" s="52" t="s">
        <v>284</v>
      </c>
      <c r="D118" s="52" t="s">
        <v>162</v>
      </c>
      <c r="E118" s="52" t="s">
        <v>170</v>
      </c>
    </row>
    <row r="119" spans="1:5" x14ac:dyDescent="0.35">
      <c r="A119" s="52" t="s">
        <v>5891</v>
      </c>
      <c r="C119" s="52" t="s">
        <v>285</v>
      </c>
      <c r="D119" s="52" t="s">
        <v>162</v>
      </c>
      <c r="E119" s="52" t="s">
        <v>170</v>
      </c>
    </row>
    <row r="120" spans="1:5" x14ac:dyDescent="0.35">
      <c r="A120" s="52" t="s">
        <v>5892</v>
      </c>
      <c r="C120" s="52" t="s">
        <v>286</v>
      </c>
      <c r="D120" s="52" t="s">
        <v>162</v>
      </c>
      <c r="E120" s="52" t="s">
        <v>170</v>
      </c>
    </row>
    <row r="121" spans="1:5" x14ac:dyDescent="0.35">
      <c r="A121" s="52" t="s">
        <v>5893</v>
      </c>
      <c r="C121" s="52" t="s">
        <v>287</v>
      </c>
      <c r="D121" s="52" t="s">
        <v>162</v>
      </c>
      <c r="E121" s="52" t="s">
        <v>170</v>
      </c>
    </row>
    <row r="122" spans="1:5" x14ac:dyDescent="0.35">
      <c r="A122" s="52" t="s">
        <v>5895</v>
      </c>
      <c r="C122" s="52" t="s">
        <v>288</v>
      </c>
      <c r="D122" s="52" t="s">
        <v>162</v>
      </c>
      <c r="E122" s="52" t="s">
        <v>170</v>
      </c>
    </row>
    <row r="123" spans="1:5" x14ac:dyDescent="0.35">
      <c r="A123" s="52" t="s">
        <v>5894</v>
      </c>
      <c r="C123" s="52" t="s">
        <v>289</v>
      </c>
      <c r="D123" s="52" t="s">
        <v>162</v>
      </c>
      <c r="E123" s="52" t="s">
        <v>170</v>
      </c>
    </row>
    <row r="124" spans="1:5" x14ac:dyDescent="0.35">
      <c r="A124" s="52" t="s">
        <v>5896</v>
      </c>
      <c r="C124" s="52" t="s">
        <v>290</v>
      </c>
      <c r="D124" s="52" t="s">
        <v>162</v>
      </c>
      <c r="E124" s="52" t="s">
        <v>170</v>
      </c>
    </row>
    <row r="125" spans="1:5" x14ac:dyDescent="0.35">
      <c r="A125" s="52" t="s">
        <v>5897</v>
      </c>
      <c r="C125" s="52" t="s">
        <v>291</v>
      </c>
      <c r="D125" s="52" t="s">
        <v>162</v>
      </c>
      <c r="E125" s="52" t="s">
        <v>170</v>
      </c>
    </row>
    <row r="126" spans="1:5" x14ac:dyDescent="0.35">
      <c r="A126" s="52" t="s">
        <v>5898</v>
      </c>
      <c r="C126" s="52" t="s">
        <v>292</v>
      </c>
      <c r="D126" s="52" t="s">
        <v>162</v>
      </c>
      <c r="E126" s="52" t="s">
        <v>170</v>
      </c>
    </row>
    <row r="127" spans="1:5" x14ac:dyDescent="0.35">
      <c r="A127" s="52" t="s">
        <v>5899</v>
      </c>
      <c r="C127" s="52" t="s">
        <v>293</v>
      </c>
      <c r="D127" s="52" t="s">
        <v>162</v>
      </c>
      <c r="E127" s="52" t="s">
        <v>170</v>
      </c>
    </row>
    <row r="128" spans="1:5" x14ac:dyDescent="0.35">
      <c r="A128" s="52" t="s">
        <v>5900</v>
      </c>
      <c r="C128" s="52" t="s">
        <v>294</v>
      </c>
      <c r="D128" s="52" t="s">
        <v>162</v>
      </c>
      <c r="E128" s="52" t="s">
        <v>170</v>
      </c>
    </row>
    <row r="129" spans="1:5" x14ac:dyDescent="0.35">
      <c r="A129" s="52" t="s">
        <v>5901</v>
      </c>
      <c r="C129" s="52" t="s">
        <v>295</v>
      </c>
      <c r="D129" s="52" t="s">
        <v>162</v>
      </c>
      <c r="E129" s="52" t="s">
        <v>170</v>
      </c>
    </row>
    <row r="130" spans="1:5" x14ac:dyDescent="0.35">
      <c r="A130" s="52" t="s">
        <v>5902</v>
      </c>
      <c r="C130" s="52" t="s">
        <v>296</v>
      </c>
      <c r="D130" s="52" t="s">
        <v>162</v>
      </c>
      <c r="E130" s="52" t="s">
        <v>170</v>
      </c>
    </row>
    <row r="131" spans="1:5" x14ac:dyDescent="0.35">
      <c r="A131" s="52" t="s">
        <v>5903</v>
      </c>
      <c r="C131" s="52" t="s">
        <v>297</v>
      </c>
      <c r="D131" s="52" t="s">
        <v>162</v>
      </c>
      <c r="E131" s="52" t="s">
        <v>170</v>
      </c>
    </row>
    <row r="132" spans="1:5" x14ac:dyDescent="0.35">
      <c r="A132" s="52" t="s">
        <v>5904</v>
      </c>
      <c r="C132" s="52" t="s">
        <v>298</v>
      </c>
      <c r="D132" s="52" t="s">
        <v>162</v>
      </c>
      <c r="E132" s="52" t="s">
        <v>170</v>
      </c>
    </row>
    <row r="133" spans="1:5" x14ac:dyDescent="0.35">
      <c r="A133" s="52" t="s">
        <v>5905</v>
      </c>
      <c r="C133" s="52" t="s">
        <v>299</v>
      </c>
      <c r="D133" s="52" t="s">
        <v>162</v>
      </c>
      <c r="E133" s="52" t="s">
        <v>170</v>
      </c>
    </row>
    <row r="134" spans="1:5" x14ac:dyDescent="0.35">
      <c r="A134" s="52" t="s">
        <v>5906</v>
      </c>
      <c r="C134" s="52" t="s">
        <v>300</v>
      </c>
      <c r="D134" s="52" t="s">
        <v>162</v>
      </c>
      <c r="E134" s="52" t="s">
        <v>170</v>
      </c>
    </row>
    <row r="135" spans="1:5" x14ac:dyDescent="0.35">
      <c r="A135" s="52" t="s">
        <v>5907</v>
      </c>
      <c r="C135" s="52" t="s">
        <v>301</v>
      </c>
      <c r="D135" s="52" t="s">
        <v>162</v>
      </c>
      <c r="E135" s="52" t="s">
        <v>170</v>
      </c>
    </row>
    <row r="136" spans="1:5" x14ac:dyDescent="0.35">
      <c r="A136" s="52" t="s">
        <v>5908</v>
      </c>
      <c r="C136" s="52" t="s">
        <v>302</v>
      </c>
      <c r="D136" s="52" t="s">
        <v>162</v>
      </c>
      <c r="E136" s="52" t="s">
        <v>170</v>
      </c>
    </row>
    <row r="137" spans="1:5" x14ac:dyDescent="0.35">
      <c r="A137" s="52" t="s">
        <v>5909</v>
      </c>
      <c r="C137" s="52" t="s">
        <v>303</v>
      </c>
      <c r="D137" s="52" t="s">
        <v>162</v>
      </c>
      <c r="E137" s="52" t="s">
        <v>170</v>
      </c>
    </row>
    <row r="138" spans="1:5" x14ac:dyDescent="0.35">
      <c r="A138" s="52" t="s">
        <v>5910</v>
      </c>
      <c r="C138" s="52" t="s">
        <v>304</v>
      </c>
      <c r="D138" s="52" t="s">
        <v>162</v>
      </c>
      <c r="E138" s="52" t="s">
        <v>170</v>
      </c>
    </row>
    <row r="139" spans="1:5" x14ac:dyDescent="0.35">
      <c r="A139" s="52" t="s">
        <v>5911</v>
      </c>
      <c r="C139" s="52" t="s">
        <v>305</v>
      </c>
      <c r="D139" s="52" t="s">
        <v>162</v>
      </c>
      <c r="E139" s="52" t="s">
        <v>170</v>
      </c>
    </row>
    <row r="140" spans="1:5" x14ac:dyDescent="0.35">
      <c r="A140" s="52" t="s">
        <v>5912</v>
      </c>
      <c r="C140" s="52" t="s">
        <v>306</v>
      </c>
      <c r="D140" s="52" t="s">
        <v>162</v>
      </c>
      <c r="E140" s="52" t="s">
        <v>170</v>
      </c>
    </row>
    <row r="141" spans="1:5" x14ac:dyDescent="0.35">
      <c r="A141" s="52" t="s">
        <v>5913</v>
      </c>
      <c r="C141" s="52" t="s">
        <v>307</v>
      </c>
      <c r="D141" s="52" t="s">
        <v>162</v>
      </c>
      <c r="E141" s="52" t="s">
        <v>170</v>
      </c>
    </row>
    <row r="142" spans="1:5" x14ac:dyDescent="0.35">
      <c r="A142" s="52" t="s">
        <v>5914</v>
      </c>
      <c r="C142" s="52" t="s">
        <v>308</v>
      </c>
      <c r="D142" s="52" t="s">
        <v>162</v>
      </c>
      <c r="E142" s="52" t="s">
        <v>170</v>
      </c>
    </row>
    <row r="143" spans="1:5" x14ac:dyDescent="0.35">
      <c r="A143" s="52" t="s">
        <v>5915</v>
      </c>
      <c r="C143" s="52" t="s">
        <v>309</v>
      </c>
      <c r="D143" s="52" t="s">
        <v>162</v>
      </c>
      <c r="E143" s="52" t="s">
        <v>170</v>
      </c>
    </row>
    <row r="144" spans="1:5" x14ac:dyDescent="0.35">
      <c r="A144" s="52" t="s">
        <v>5916</v>
      </c>
      <c r="C144" s="52" t="s">
        <v>310</v>
      </c>
      <c r="D144" s="52" t="s">
        <v>162</v>
      </c>
      <c r="E144" s="52" t="s">
        <v>170</v>
      </c>
    </row>
    <row r="145" spans="1:5" x14ac:dyDescent="0.35">
      <c r="A145" s="52" t="s">
        <v>5917</v>
      </c>
      <c r="C145" s="52" t="s">
        <v>311</v>
      </c>
      <c r="D145" s="52" t="s">
        <v>162</v>
      </c>
      <c r="E145" s="52" t="s">
        <v>170</v>
      </c>
    </row>
    <row r="146" spans="1:5" x14ac:dyDescent="0.35">
      <c r="A146" s="52" t="s">
        <v>5918</v>
      </c>
      <c r="C146" s="52" t="s">
        <v>312</v>
      </c>
      <c r="D146" s="52" t="s">
        <v>162</v>
      </c>
      <c r="E146" s="52" t="s">
        <v>170</v>
      </c>
    </row>
    <row r="147" spans="1:5" x14ac:dyDescent="0.35">
      <c r="A147" s="52" t="s">
        <v>5919</v>
      </c>
      <c r="C147" s="52" t="s">
        <v>1122</v>
      </c>
      <c r="D147" s="52" t="s">
        <v>162</v>
      </c>
      <c r="E147" s="52" t="s">
        <v>170</v>
      </c>
    </row>
    <row r="148" spans="1:5" x14ac:dyDescent="0.35">
      <c r="A148" s="52" t="s">
        <v>5920</v>
      </c>
      <c r="C148" s="52" t="s">
        <v>313</v>
      </c>
      <c r="D148" s="52" t="s">
        <v>162</v>
      </c>
      <c r="E148" s="52" t="s">
        <v>170</v>
      </c>
    </row>
    <row r="149" spans="1:5" x14ac:dyDescent="0.35">
      <c r="A149" s="52" t="s">
        <v>5921</v>
      </c>
      <c r="C149" s="52" t="s">
        <v>314</v>
      </c>
      <c r="D149" s="52" t="s">
        <v>162</v>
      </c>
      <c r="E149" s="52" t="s">
        <v>170</v>
      </c>
    </row>
    <row r="150" spans="1:5" x14ac:dyDescent="0.35">
      <c r="A150" s="52" t="s">
        <v>6002</v>
      </c>
      <c r="C150" s="52" t="s">
        <v>315</v>
      </c>
      <c r="D150" s="52" t="s">
        <v>162</v>
      </c>
      <c r="E150" s="52" t="s">
        <v>170</v>
      </c>
    </row>
    <row r="151" spans="1:5" x14ac:dyDescent="0.35">
      <c r="A151" s="52" t="s">
        <v>5922</v>
      </c>
      <c r="C151" s="52" t="s">
        <v>316</v>
      </c>
      <c r="D151" s="52" t="s">
        <v>162</v>
      </c>
      <c r="E151" s="52" t="s">
        <v>170</v>
      </c>
    </row>
    <row r="152" spans="1:5" x14ac:dyDescent="0.35">
      <c r="A152" s="52" t="s">
        <v>5923</v>
      </c>
      <c r="C152" s="52" t="s">
        <v>317</v>
      </c>
      <c r="D152" s="52" t="s">
        <v>162</v>
      </c>
      <c r="E152" s="52" t="s">
        <v>170</v>
      </c>
    </row>
    <row r="153" spans="1:5" x14ac:dyDescent="0.35">
      <c r="A153" s="52" t="s">
        <v>5924</v>
      </c>
      <c r="C153" s="52" t="s">
        <v>318</v>
      </c>
      <c r="D153" s="52" t="s">
        <v>162</v>
      </c>
      <c r="E153" s="52" t="s">
        <v>170</v>
      </c>
    </row>
    <row r="154" spans="1:5" x14ac:dyDescent="0.35">
      <c r="A154" s="52" t="s">
        <v>5925</v>
      </c>
      <c r="C154" s="52" t="s">
        <v>319</v>
      </c>
      <c r="D154" s="52" t="s">
        <v>162</v>
      </c>
      <c r="E154" s="52" t="s">
        <v>170</v>
      </c>
    </row>
    <row r="155" spans="1:5" x14ac:dyDescent="0.35">
      <c r="A155" s="52" t="s">
        <v>5926</v>
      </c>
      <c r="C155" s="52" t="s">
        <v>320</v>
      </c>
      <c r="D155" s="52" t="s">
        <v>162</v>
      </c>
      <c r="E155" s="52" t="s">
        <v>170</v>
      </c>
    </row>
    <row r="156" spans="1:5" x14ac:dyDescent="0.35">
      <c r="A156" s="52" t="s">
        <v>5927</v>
      </c>
      <c r="C156" s="52" t="s">
        <v>321</v>
      </c>
      <c r="D156" s="52" t="s">
        <v>162</v>
      </c>
      <c r="E156" s="52" t="s">
        <v>170</v>
      </c>
    </row>
    <row r="157" spans="1:5" x14ac:dyDescent="0.35">
      <c r="A157" s="52" t="s">
        <v>5928</v>
      </c>
      <c r="C157" s="52" t="s">
        <v>322</v>
      </c>
      <c r="D157" s="52" t="s">
        <v>162</v>
      </c>
      <c r="E157" s="52" t="s">
        <v>170</v>
      </c>
    </row>
    <row r="158" spans="1:5" x14ac:dyDescent="0.35">
      <c r="A158" s="52" t="s">
        <v>5929</v>
      </c>
      <c r="C158" s="52" t="s">
        <v>1123</v>
      </c>
      <c r="D158" s="52" t="s">
        <v>162</v>
      </c>
      <c r="E158" s="52" t="s">
        <v>170</v>
      </c>
    </row>
    <row r="159" spans="1:5" x14ac:dyDescent="0.35">
      <c r="A159" s="52" t="s">
        <v>5930</v>
      </c>
      <c r="C159" s="52" t="s">
        <v>324</v>
      </c>
      <c r="D159" s="52" t="s">
        <v>162</v>
      </c>
      <c r="E159" s="52" t="s">
        <v>170</v>
      </c>
    </row>
    <row r="160" spans="1:5" x14ac:dyDescent="0.35">
      <c r="A160" s="52" t="s">
        <v>5931</v>
      </c>
      <c r="C160" s="52" t="s">
        <v>325</v>
      </c>
      <c r="D160" s="52" t="s">
        <v>162</v>
      </c>
      <c r="E160" s="52" t="s">
        <v>170</v>
      </c>
    </row>
    <row r="161" spans="1:5" x14ac:dyDescent="0.35">
      <c r="A161" s="52" t="s">
        <v>5932</v>
      </c>
      <c r="C161" s="52" t="s">
        <v>326</v>
      </c>
      <c r="D161" s="52" t="s">
        <v>162</v>
      </c>
      <c r="E161" s="52" t="s">
        <v>170</v>
      </c>
    </row>
    <row r="162" spans="1:5" x14ac:dyDescent="0.35">
      <c r="A162" s="52" t="s">
        <v>5933</v>
      </c>
      <c r="B162" s="40"/>
      <c r="C162" s="52" t="s">
        <v>327</v>
      </c>
      <c r="D162" s="52" t="s">
        <v>162</v>
      </c>
      <c r="E162" s="52" t="s">
        <v>170</v>
      </c>
    </row>
    <row r="163" spans="1:5" x14ac:dyDescent="0.35">
      <c r="A163" s="52" t="s">
        <v>5934</v>
      </c>
      <c r="C163" s="52" t="s">
        <v>328</v>
      </c>
      <c r="D163" s="52" t="s">
        <v>162</v>
      </c>
      <c r="E163" s="52" t="s">
        <v>170</v>
      </c>
    </row>
    <row r="164" spans="1:5" x14ac:dyDescent="0.35">
      <c r="A164" s="52" t="s">
        <v>5935</v>
      </c>
      <c r="C164" s="52" t="s">
        <v>329</v>
      </c>
      <c r="D164" s="52" t="s">
        <v>162</v>
      </c>
      <c r="E164" s="52" t="s">
        <v>170</v>
      </c>
    </row>
    <row r="165" spans="1:5" x14ac:dyDescent="0.35">
      <c r="A165" s="52" t="s">
        <v>5936</v>
      </c>
      <c r="C165" s="52" t="s">
        <v>330</v>
      </c>
      <c r="D165" s="52" t="s">
        <v>162</v>
      </c>
      <c r="E165" s="52" t="s">
        <v>170</v>
      </c>
    </row>
    <row r="166" spans="1:5" x14ac:dyDescent="0.35">
      <c r="A166" s="52" t="s">
        <v>5937</v>
      </c>
      <c r="C166" s="52" t="s">
        <v>331</v>
      </c>
      <c r="D166" s="52" t="s">
        <v>162</v>
      </c>
      <c r="E166" s="52" t="s">
        <v>170</v>
      </c>
    </row>
    <row r="167" spans="1:5" x14ac:dyDescent="0.35">
      <c r="A167" s="52" t="s">
        <v>5938</v>
      </c>
      <c r="C167" s="52" t="s">
        <v>332</v>
      </c>
      <c r="D167" s="52" t="s">
        <v>162</v>
      </c>
      <c r="E167" s="52" t="s">
        <v>170</v>
      </c>
    </row>
    <row r="168" spans="1:5" x14ac:dyDescent="0.35">
      <c r="A168" s="52" t="s">
        <v>5939</v>
      </c>
      <c r="C168" s="52" t="s">
        <v>333</v>
      </c>
      <c r="D168" s="52" t="s">
        <v>162</v>
      </c>
      <c r="E168" s="52" t="s">
        <v>170</v>
      </c>
    </row>
    <row r="169" spans="1:5" x14ac:dyDescent="0.35">
      <c r="A169" s="52" t="s">
        <v>5940</v>
      </c>
      <c r="C169" s="52" t="s">
        <v>334</v>
      </c>
      <c r="D169" s="52" t="s">
        <v>162</v>
      </c>
      <c r="E169" s="52" t="s">
        <v>170</v>
      </c>
    </row>
    <row r="170" spans="1:5" x14ac:dyDescent="0.35">
      <c r="A170" s="52" t="s">
        <v>5941</v>
      </c>
      <c r="C170" s="52" t="s">
        <v>335</v>
      </c>
      <c r="D170" s="52" t="s">
        <v>162</v>
      </c>
      <c r="E170" s="52" t="s">
        <v>170</v>
      </c>
    </row>
    <row r="171" spans="1:5" x14ac:dyDescent="0.35">
      <c r="A171" s="52" t="s">
        <v>5942</v>
      </c>
      <c r="C171" s="52" t="s">
        <v>336</v>
      </c>
      <c r="D171" s="52" t="s">
        <v>162</v>
      </c>
      <c r="E171" s="52" t="s">
        <v>170</v>
      </c>
    </row>
    <row r="172" spans="1:5" x14ac:dyDescent="0.35">
      <c r="A172" s="52" t="s">
        <v>5943</v>
      </c>
      <c r="C172" s="52" t="s">
        <v>337</v>
      </c>
      <c r="D172" s="52" t="s">
        <v>162</v>
      </c>
      <c r="E172" s="52" t="s">
        <v>170</v>
      </c>
    </row>
    <row r="173" spans="1:5" x14ac:dyDescent="0.35">
      <c r="A173" s="52" t="s">
        <v>5944</v>
      </c>
      <c r="C173" s="52" t="s">
        <v>338</v>
      </c>
      <c r="D173" s="52" t="s">
        <v>162</v>
      </c>
      <c r="E173" s="52" t="s">
        <v>170</v>
      </c>
    </row>
    <row r="174" spans="1:5" x14ac:dyDescent="0.35">
      <c r="A174" s="52" t="s">
        <v>5945</v>
      </c>
      <c r="C174" s="52" t="s">
        <v>339</v>
      </c>
      <c r="D174" s="52" t="s">
        <v>162</v>
      </c>
      <c r="E174" s="52" t="s">
        <v>170</v>
      </c>
    </row>
    <row r="175" spans="1:5" x14ac:dyDescent="0.35">
      <c r="A175" s="52" t="s">
        <v>5946</v>
      </c>
      <c r="C175" s="52" t="s">
        <v>340</v>
      </c>
      <c r="D175" s="52" t="s">
        <v>162</v>
      </c>
      <c r="E175" s="52" t="s">
        <v>170</v>
      </c>
    </row>
    <row r="176" spans="1:5" x14ac:dyDescent="0.35">
      <c r="A176" s="52" t="s">
        <v>5947</v>
      </c>
      <c r="C176" s="52" t="s">
        <v>341</v>
      </c>
      <c r="D176" s="52" t="s">
        <v>162</v>
      </c>
      <c r="E176" s="52" t="s">
        <v>170</v>
      </c>
    </row>
    <row r="177" spans="1:5" x14ac:dyDescent="0.35">
      <c r="A177" s="52" t="s">
        <v>5948</v>
      </c>
      <c r="C177" s="52" t="s">
        <v>342</v>
      </c>
      <c r="D177" s="52" t="s">
        <v>162</v>
      </c>
      <c r="E177" s="52" t="s">
        <v>170</v>
      </c>
    </row>
    <row r="178" spans="1:5" x14ac:dyDescent="0.35">
      <c r="A178" s="52" t="s">
        <v>5949</v>
      </c>
      <c r="C178" s="52" t="s">
        <v>343</v>
      </c>
      <c r="D178" s="52" t="s">
        <v>162</v>
      </c>
      <c r="E178" s="52" t="s">
        <v>170</v>
      </c>
    </row>
    <row r="179" spans="1:5" x14ac:dyDescent="0.35">
      <c r="A179" s="52" t="s">
        <v>5950</v>
      </c>
      <c r="C179" s="52" t="s">
        <v>344</v>
      </c>
      <c r="D179" s="52" t="s">
        <v>162</v>
      </c>
      <c r="E179" s="52" t="s">
        <v>170</v>
      </c>
    </row>
    <row r="180" spans="1:5" x14ac:dyDescent="0.35">
      <c r="A180" s="52" t="s">
        <v>5951</v>
      </c>
      <c r="C180" s="52" t="s">
        <v>345</v>
      </c>
      <c r="D180" s="52" t="s">
        <v>162</v>
      </c>
      <c r="E180" s="52" t="s">
        <v>170</v>
      </c>
    </row>
    <row r="181" spans="1:5" x14ac:dyDescent="0.35">
      <c r="A181" s="52" t="s">
        <v>5952</v>
      </c>
      <c r="C181" s="52" t="s">
        <v>346</v>
      </c>
      <c r="D181" s="52" t="s">
        <v>162</v>
      </c>
      <c r="E181" s="52" t="s">
        <v>170</v>
      </c>
    </row>
    <row r="182" spans="1:5" x14ac:dyDescent="0.35">
      <c r="A182" s="52" t="s">
        <v>5953</v>
      </c>
      <c r="C182" s="52" t="s">
        <v>347</v>
      </c>
      <c r="D182" s="52" t="s">
        <v>162</v>
      </c>
      <c r="E182" s="52" t="s">
        <v>170</v>
      </c>
    </row>
    <row r="183" spans="1:5" x14ac:dyDescent="0.35">
      <c r="A183" s="52" t="s">
        <v>5954</v>
      </c>
      <c r="C183" s="52" t="s">
        <v>348</v>
      </c>
      <c r="D183" s="52" t="s">
        <v>162</v>
      </c>
      <c r="E183" s="52" t="s">
        <v>170</v>
      </c>
    </row>
    <row r="184" spans="1:5" x14ac:dyDescent="0.35">
      <c r="A184" s="52" t="s">
        <v>5955</v>
      </c>
      <c r="C184" s="52" t="s">
        <v>349</v>
      </c>
      <c r="D184" s="52" t="s">
        <v>162</v>
      </c>
      <c r="E184" s="52" t="s">
        <v>170</v>
      </c>
    </row>
    <row r="185" spans="1:5" x14ac:dyDescent="0.35">
      <c r="A185" s="52" t="s">
        <v>5956</v>
      </c>
      <c r="C185" s="52" t="s">
        <v>350</v>
      </c>
      <c r="D185" s="52" t="s">
        <v>162</v>
      </c>
      <c r="E185" s="52" t="s">
        <v>170</v>
      </c>
    </row>
    <row r="186" spans="1:5" x14ac:dyDescent="0.35">
      <c r="A186" s="52" t="s">
        <v>5957</v>
      </c>
      <c r="C186" s="52" t="s">
        <v>351</v>
      </c>
      <c r="D186" s="52" t="s">
        <v>162</v>
      </c>
      <c r="E186" s="52" t="s">
        <v>170</v>
      </c>
    </row>
    <row r="187" spans="1:5" x14ac:dyDescent="0.35">
      <c r="A187" s="52" t="s">
        <v>5965</v>
      </c>
      <c r="C187" s="52" t="s">
        <v>352</v>
      </c>
      <c r="D187" s="52" t="s">
        <v>162</v>
      </c>
      <c r="E187" s="52" t="s">
        <v>170</v>
      </c>
    </row>
    <row r="188" spans="1:5" x14ac:dyDescent="0.35">
      <c r="A188" s="52" t="s">
        <v>5968</v>
      </c>
      <c r="C188" s="52" t="s">
        <v>353</v>
      </c>
      <c r="D188" s="52" t="s">
        <v>162</v>
      </c>
      <c r="E188" s="52" t="s">
        <v>170</v>
      </c>
    </row>
    <row r="189" spans="1:5" x14ac:dyDescent="0.35">
      <c r="A189" s="52" t="s">
        <v>5966</v>
      </c>
      <c r="C189" s="52" t="s">
        <v>354</v>
      </c>
      <c r="D189" s="52" t="s">
        <v>162</v>
      </c>
      <c r="E189" s="52" t="s">
        <v>170</v>
      </c>
    </row>
    <row r="190" spans="1:5" x14ac:dyDescent="0.35">
      <c r="A190" s="52" t="s">
        <v>5967</v>
      </c>
      <c r="C190" s="52" t="s">
        <v>355</v>
      </c>
      <c r="D190" s="52" t="s">
        <v>162</v>
      </c>
      <c r="E190" s="52" t="s">
        <v>170</v>
      </c>
    </row>
    <row r="191" spans="1:5" x14ac:dyDescent="0.35">
      <c r="A191" s="52" t="s">
        <v>5969</v>
      </c>
      <c r="C191" s="52" t="s">
        <v>356</v>
      </c>
      <c r="D191" s="52" t="s">
        <v>162</v>
      </c>
      <c r="E191" s="52" t="s">
        <v>170</v>
      </c>
    </row>
    <row r="192" spans="1:5" x14ac:dyDescent="0.35">
      <c r="A192" s="52" t="s">
        <v>5970</v>
      </c>
      <c r="C192" s="52" t="s">
        <v>357</v>
      </c>
      <c r="D192" s="52" t="s">
        <v>162</v>
      </c>
      <c r="E192" s="52" t="s">
        <v>170</v>
      </c>
    </row>
    <row r="193" spans="1:5" x14ac:dyDescent="0.35">
      <c r="A193" s="52" t="s">
        <v>5974</v>
      </c>
      <c r="C193" s="52" t="s">
        <v>358</v>
      </c>
      <c r="D193" s="52" t="s">
        <v>162</v>
      </c>
      <c r="E193" s="52" t="s">
        <v>170</v>
      </c>
    </row>
    <row r="194" spans="1:5" x14ac:dyDescent="0.35">
      <c r="A194" s="52" t="s">
        <v>5975</v>
      </c>
      <c r="C194" s="52" t="s">
        <v>359</v>
      </c>
      <c r="D194" s="52" t="s">
        <v>162</v>
      </c>
      <c r="E194" s="52" t="s">
        <v>170</v>
      </c>
    </row>
    <row r="195" spans="1:5" x14ac:dyDescent="0.35">
      <c r="A195" s="52" t="s">
        <v>5976</v>
      </c>
      <c r="C195" s="52" t="s">
        <v>360</v>
      </c>
      <c r="D195" s="52" t="s">
        <v>162</v>
      </c>
      <c r="E195" s="52" t="s">
        <v>170</v>
      </c>
    </row>
    <row r="196" spans="1:5" x14ac:dyDescent="0.35">
      <c r="A196" s="52" t="s">
        <v>5977</v>
      </c>
      <c r="C196" s="52" t="s">
        <v>361</v>
      </c>
      <c r="D196" s="52" t="s">
        <v>162</v>
      </c>
      <c r="E196" s="52" t="s">
        <v>170</v>
      </c>
    </row>
    <row r="197" spans="1:5" x14ac:dyDescent="0.35">
      <c r="A197" s="52" t="s">
        <v>5978</v>
      </c>
      <c r="C197" s="52" t="s">
        <v>362</v>
      </c>
      <c r="D197" s="52" t="s">
        <v>162</v>
      </c>
      <c r="E197" s="52" t="s">
        <v>170</v>
      </c>
    </row>
    <row r="198" spans="1:5" x14ac:dyDescent="0.35">
      <c r="A198" s="52" t="s">
        <v>5979</v>
      </c>
      <c r="C198" s="52" t="s">
        <v>363</v>
      </c>
      <c r="D198" s="52" t="s">
        <v>162</v>
      </c>
      <c r="E198" s="52" t="s">
        <v>170</v>
      </c>
    </row>
    <row r="199" spans="1:5" x14ac:dyDescent="0.35">
      <c r="A199" s="52" t="s">
        <v>5971</v>
      </c>
      <c r="C199" s="52" t="s">
        <v>364</v>
      </c>
      <c r="D199" s="52" t="s">
        <v>162</v>
      </c>
      <c r="E199" s="52" t="s">
        <v>170</v>
      </c>
    </row>
    <row r="200" spans="1:5" x14ac:dyDescent="0.35">
      <c r="A200" s="52" t="s">
        <v>5972</v>
      </c>
      <c r="C200" s="52" t="s">
        <v>365</v>
      </c>
      <c r="D200" s="52" t="s">
        <v>162</v>
      </c>
      <c r="E200" s="52" t="s">
        <v>170</v>
      </c>
    </row>
    <row r="201" spans="1:5" x14ac:dyDescent="0.35">
      <c r="A201" s="52" t="s">
        <v>5973</v>
      </c>
      <c r="C201" s="52" t="s">
        <v>366</v>
      </c>
      <c r="D201" s="52" t="s">
        <v>162</v>
      </c>
      <c r="E201" s="52" t="s">
        <v>170</v>
      </c>
    </row>
    <row r="202" spans="1:5" x14ac:dyDescent="0.35">
      <c r="A202" s="52" t="s">
        <v>5980</v>
      </c>
      <c r="C202" s="52" t="s">
        <v>367</v>
      </c>
      <c r="D202" s="52" t="s">
        <v>162</v>
      </c>
      <c r="E202" s="52" t="s">
        <v>170</v>
      </c>
    </row>
    <row r="203" spans="1:5" x14ac:dyDescent="0.35">
      <c r="A203" s="52" t="s">
        <v>5981</v>
      </c>
      <c r="C203" s="52" t="s">
        <v>368</v>
      </c>
      <c r="D203" s="52" t="s">
        <v>162</v>
      </c>
      <c r="E203" s="52" t="s">
        <v>170</v>
      </c>
    </row>
    <row r="204" spans="1:5" x14ac:dyDescent="0.35">
      <c r="A204" s="52" t="s">
        <v>5982</v>
      </c>
      <c r="C204" s="52" t="s">
        <v>369</v>
      </c>
      <c r="D204" s="52" t="s">
        <v>162</v>
      </c>
      <c r="E204" s="52" t="s">
        <v>170</v>
      </c>
    </row>
    <row r="205" spans="1:5" x14ac:dyDescent="0.35">
      <c r="A205" s="52" t="s">
        <v>5983</v>
      </c>
      <c r="C205" s="52" t="s">
        <v>370</v>
      </c>
      <c r="D205" s="52" t="s">
        <v>162</v>
      </c>
      <c r="E205" s="52" t="s">
        <v>170</v>
      </c>
    </row>
    <row r="206" spans="1:5" x14ac:dyDescent="0.35">
      <c r="A206" s="52" t="s">
        <v>5984</v>
      </c>
      <c r="C206" s="52" t="s">
        <v>371</v>
      </c>
      <c r="D206" s="52" t="s">
        <v>162</v>
      </c>
      <c r="E206" s="52" t="s">
        <v>170</v>
      </c>
    </row>
    <row r="207" spans="1:5" x14ac:dyDescent="0.35">
      <c r="A207" s="52" t="s">
        <v>5985</v>
      </c>
      <c r="C207" s="52" t="s">
        <v>372</v>
      </c>
      <c r="D207" s="52" t="s">
        <v>162</v>
      </c>
      <c r="E207" s="52" t="s">
        <v>170</v>
      </c>
    </row>
    <row r="208" spans="1:5" x14ac:dyDescent="0.35">
      <c r="A208" s="52" t="s">
        <v>5986</v>
      </c>
      <c r="C208" s="52" t="s">
        <v>373</v>
      </c>
      <c r="D208" s="52" t="s">
        <v>162</v>
      </c>
      <c r="E208" s="52" t="s">
        <v>170</v>
      </c>
    </row>
    <row r="209" spans="1:5" x14ac:dyDescent="0.35">
      <c r="A209" s="52" t="s">
        <v>6000</v>
      </c>
      <c r="C209" s="52" t="s">
        <v>374</v>
      </c>
      <c r="D209" s="52" t="s">
        <v>162</v>
      </c>
      <c r="E209" s="52" t="s">
        <v>170</v>
      </c>
    </row>
    <row r="210" spans="1:5" x14ac:dyDescent="0.35">
      <c r="A210" s="52" t="s">
        <v>5958</v>
      </c>
      <c r="C210" s="52" t="s">
        <v>375</v>
      </c>
      <c r="D210" s="52" t="s">
        <v>162</v>
      </c>
      <c r="E210" s="52" t="s">
        <v>170</v>
      </c>
    </row>
    <row r="211" spans="1:5" x14ac:dyDescent="0.35">
      <c r="A211" s="52" t="s">
        <v>5959</v>
      </c>
      <c r="C211" s="52" t="s">
        <v>376</v>
      </c>
      <c r="D211" s="52" t="s">
        <v>162</v>
      </c>
      <c r="E211" s="52" t="s">
        <v>170</v>
      </c>
    </row>
    <row r="212" spans="1:5" x14ac:dyDescent="0.35">
      <c r="A212" s="52" t="s">
        <v>5960</v>
      </c>
      <c r="C212" s="52" t="s">
        <v>377</v>
      </c>
      <c r="D212" s="52" t="s">
        <v>162</v>
      </c>
      <c r="E212" s="52" t="s">
        <v>170</v>
      </c>
    </row>
    <row r="213" spans="1:5" x14ac:dyDescent="0.35">
      <c r="A213" s="52" t="s">
        <v>5962</v>
      </c>
      <c r="C213" s="52" t="s">
        <v>378</v>
      </c>
      <c r="D213" s="52" t="s">
        <v>162</v>
      </c>
      <c r="E213" s="52" t="s">
        <v>170</v>
      </c>
    </row>
    <row r="214" spans="1:5" x14ac:dyDescent="0.35">
      <c r="A214" s="52" t="s">
        <v>5961</v>
      </c>
      <c r="C214" s="52" t="s">
        <v>379</v>
      </c>
      <c r="D214" s="52" t="s">
        <v>162</v>
      </c>
      <c r="E214" s="52" t="s">
        <v>170</v>
      </c>
    </row>
    <row r="215" spans="1:5" x14ac:dyDescent="0.35">
      <c r="A215" s="52" t="s">
        <v>5963</v>
      </c>
      <c r="C215" s="52" t="s">
        <v>380</v>
      </c>
      <c r="D215" s="52" t="s">
        <v>162</v>
      </c>
      <c r="E215" s="52" t="s">
        <v>170</v>
      </c>
    </row>
    <row r="216" spans="1:5" x14ac:dyDescent="0.35">
      <c r="A216" s="52" t="s">
        <v>5964</v>
      </c>
      <c r="C216" s="52" t="s">
        <v>381</v>
      </c>
      <c r="D216" s="52" t="s">
        <v>162</v>
      </c>
      <c r="E216" s="52" t="s">
        <v>170</v>
      </c>
    </row>
    <row r="217" spans="1:5" x14ac:dyDescent="0.35">
      <c r="A217" s="52" t="s">
        <v>5987</v>
      </c>
      <c r="C217" s="52" t="s">
        <v>382</v>
      </c>
      <c r="D217" s="52" t="s">
        <v>162</v>
      </c>
      <c r="E217" s="52" t="s">
        <v>170</v>
      </c>
    </row>
    <row r="218" spans="1:5" x14ac:dyDescent="0.35">
      <c r="A218" s="52" t="s">
        <v>5988</v>
      </c>
      <c r="C218" s="52" t="s">
        <v>383</v>
      </c>
      <c r="D218" s="52" t="s">
        <v>162</v>
      </c>
      <c r="E218" s="52" t="s">
        <v>170</v>
      </c>
    </row>
    <row r="219" spans="1:5" x14ac:dyDescent="0.35">
      <c r="A219" s="52" t="s">
        <v>5989</v>
      </c>
      <c r="C219" s="52" t="s">
        <v>161</v>
      </c>
      <c r="D219" s="52" t="s">
        <v>162</v>
      </c>
      <c r="E219" s="52" t="s">
        <v>170</v>
      </c>
    </row>
    <row r="220" spans="1:5" x14ac:dyDescent="0.35">
      <c r="A220" s="52" t="s">
        <v>5990</v>
      </c>
      <c r="C220" s="52" t="s">
        <v>1124</v>
      </c>
      <c r="D220" s="52" t="s">
        <v>162</v>
      </c>
      <c r="E220" s="52" t="s">
        <v>170</v>
      </c>
    </row>
    <row r="221" spans="1:5" x14ac:dyDescent="0.35">
      <c r="A221" s="52" t="s">
        <v>5991</v>
      </c>
      <c r="C221" s="52" t="s">
        <v>384</v>
      </c>
      <c r="D221" s="52" t="s">
        <v>162</v>
      </c>
      <c r="E221" s="52" t="s">
        <v>170</v>
      </c>
    </row>
    <row r="222" spans="1:5" x14ac:dyDescent="0.35">
      <c r="A222" s="52" t="s">
        <v>5992</v>
      </c>
      <c r="C222" s="52" t="s">
        <v>385</v>
      </c>
      <c r="D222" s="52" t="s">
        <v>162</v>
      </c>
      <c r="E222" s="52" t="s">
        <v>170</v>
      </c>
    </row>
    <row r="223" spans="1:5" x14ac:dyDescent="0.35">
      <c r="A223" s="52" t="s">
        <v>5995</v>
      </c>
      <c r="C223" s="52" t="s">
        <v>386</v>
      </c>
      <c r="D223" s="52" t="s">
        <v>162</v>
      </c>
      <c r="E223" s="52" t="s">
        <v>170</v>
      </c>
    </row>
    <row r="224" spans="1:5" x14ac:dyDescent="0.35">
      <c r="A224" s="52" t="s">
        <v>5996</v>
      </c>
      <c r="C224" s="52" t="s">
        <v>387</v>
      </c>
      <c r="D224" s="52" t="s">
        <v>162</v>
      </c>
      <c r="E224" s="52" t="s">
        <v>170</v>
      </c>
    </row>
    <row r="225" spans="1:5" x14ac:dyDescent="0.35">
      <c r="A225" s="52" t="s">
        <v>5993</v>
      </c>
      <c r="C225" s="52" t="s">
        <v>388</v>
      </c>
      <c r="D225" s="52" t="s">
        <v>162</v>
      </c>
      <c r="E225" s="52" t="s">
        <v>170</v>
      </c>
    </row>
    <row r="226" spans="1:5" x14ac:dyDescent="0.35">
      <c r="A226" s="52" t="s">
        <v>5994</v>
      </c>
      <c r="C226" s="52" t="s">
        <v>389</v>
      </c>
      <c r="D226" s="52" t="s">
        <v>162</v>
      </c>
      <c r="E226" s="52" t="s">
        <v>170</v>
      </c>
    </row>
    <row r="227" spans="1:5" x14ac:dyDescent="0.35">
      <c r="A227" s="52" t="s">
        <v>5997</v>
      </c>
      <c r="C227" s="52" t="s">
        <v>390</v>
      </c>
      <c r="D227" s="52" t="s">
        <v>162</v>
      </c>
      <c r="E227" s="52" t="s">
        <v>170</v>
      </c>
    </row>
    <row r="228" spans="1:5" x14ac:dyDescent="0.35">
      <c r="A228" s="52" t="s">
        <v>6010</v>
      </c>
      <c r="C228" s="52" t="s">
        <v>161</v>
      </c>
      <c r="D228" s="52" t="s">
        <v>164</v>
      </c>
      <c r="E228" s="52" t="s">
        <v>163</v>
      </c>
    </row>
    <row r="229" spans="1:5" x14ac:dyDescent="0.35">
      <c r="A229" s="52" t="s">
        <v>5777</v>
      </c>
      <c r="C229" s="52" t="s">
        <v>161</v>
      </c>
      <c r="D229" s="52" t="s">
        <v>165</v>
      </c>
      <c r="E229" s="52" t="s">
        <v>163</v>
      </c>
    </row>
    <row r="230" spans="1:5" x14ac:dyDescent="0.35">
      <c r="A230" s="52" t="s">
        <v>6015</v>
      </c>
      <c r="C230" s="52" t="s">
        <v>161</v>
      </c>
      <c r="D230" s="52" t="s">
        <v>167</v>
      </c>
      <c r="E230" s="52" t="s">
        <v>163</v>
      </c>
    </row>
    <row r="231" spans="1:5" x14ac:dyDescent="0.35">
      <c r="A231" s="52" t="s">
        <v>5553</v>
      </c>
      <c r="C231" s="52" t="s">
        <v>169</v>
      </c>
      <c r="D231" s="52" t="s">
        <v>165</v>
      </c>
      <c r="E231" s="52" t="s">
        <v>170</v>
      </c>
    </row>
    <row r="232" spans="1:5" x14ac:dyDescent="0.35">
      <c r="A232" s="52" t="s">
        <v>5554</v>
      </c>
      <c r="C232" s="52" t="s">
        <v>171</v>
      </c>
      <c r="D232" s="52" t="s">
        <v>165</v>
      </c>
      <c r="E232" s="52" t="s">
        <v>170</v>
      </c>
    </row>
    <row r="233" spans="1:5" x14ac:dyDescent="0.35">
      <c r="A233" s="52" t="s">
        <v>5767</v>
      </c>
      <c r="C233" s="52" t="s">
        <v>172</v>
      </c>
      <c r="D233" s="52" t="s">
        <v>165</v>
      </c>
      <c r="E233" s="52" t="s">
        <v>170</v>
      </c>
    </row>
    <row r="234" spans="1:5" x14ac:dyDescent="0.35">
      <c r="A234" s="52" t="s">
        <v>5555</v>
      </c>
      <c r="C234" s="52" t="s">
        <v>173</v>
      </c>
      <c r="D234" s="52" t="s">
        <v>165</v>
      </c>
      <c r="E234" s="52" t="s">
        <v>170</v>
      </c>
    </row>
    <row r="235" spans="1:5" x14ac:dyDescent="0.35">
      <c r="A235" s="52" t="s">
        <v>5556</v>
      </c>
      <c r="C235" s="52" t="s">
        <v>174</v>
      </c>
      <c r="D235" s="52" t="s">
        <v>165</v>
      </c>
      <c r="E235" s="52" t="s">
        <v>170</v>
      </c>
    </row>
    <row r="236" spans="1:5" x14ac:dyDescent="0.35">
      <c r="A236" s="52" t="s">
        <v>5557</v>
      </c>
      <c r="C236" s="52" t="s">
        <v>175</v>
      </c>
      <c r="D236" s="52" t="s">
        <v>165</v>
      </c>
      <c r="E236" s="52" t="s">
        <v>170</v>
      </c>
    </row>
    <row r="237" spans="1:5" x14ac:dyDescent="0.35">
      <c r="A237" s="52" t="s">
        <v>5558</v>
      </c>
      <c r="C237" s="52" t="s">
        <v>176</v>
      </c>
      <c r="D237" s="52" t="s">
        <v>165</v>
      </c>
      <c r="E237" s="52" t="s">
        <v>170</v>
      </c>
    </row>
    <row r="238" spans="1:5" x14ac:dyDescent="0.35">
      <c r="A238" s="52" t="s">
        <v>5559</v>
      </c>
      <c r="C238" s="52" t="s">
        <v>177</v>
      </c>
      <c r="D238" s="52" t="s">
        <v>165</v>
      </c>
      <c r="E238" s="52" t="s">
        <v>170</v>
      </c>
    </row>
    <row r="239" spans="1:5" x14ac:dyDescent="0.35">
      <c r="A239" s="52" t="s">
        <v>5560</v>
      </c>
      <c r="C239" s="52" t="s">
        <v>178</v>
      </c>
      <c r="D239" s="52" t="s">
        <v>165</v>
      </c>
      <c r="E239" s="52" t="s">
        <v>170</v>
      </c>
    </row>
    <row r="240" spans="1:5" x14ac:dyDescent="0.35">
      <c r="A240" s="52" t="s">
        <v>5561</v>
      </c>
      <c r="C240" s="52" t="s">
        <v>179</v>
      </c>
      <c r="D240" s="52" t="s">
        <v>165</v>
      </c>
      <c r="E240" s="52" t="s">
        <v>170</v>
      </c>
    </row>
    <row r="241" spans="1:5" x14ac:dyDescent="0.35">
      <c r="A241" s="52" t="s">
        <v>5563</v>
      </c>
      <c r="C241" s="52" t="s">
        <v>180</v>
      </c>
      <c r="D241" s="52" t="s">
        <v>165</v>
      </c>
      <c r="E241" s="52" t="s">
        <v>170</v>
      </c>
    </row>
    <row r="242" spans="1:5" x14ac:dyDescent="0.35">
      <c r="A242" s="52" t="s">
        <v>5562</v>
      </c>
      <c r="C242" s="52" t="s">
        <v>181</v>
      </c>
      <c r="D242" s="52" t="s">
        <v>165</v>
      </c>
      <c r="E242" s="52" t="s">
        <v>170</v>
      </c>
    </row>
    <row r="243" spans="1:5" x14ac:dyDescent="0.35">
      <c r="A243" s="52" t="s">
        <v>5564</v>
      </c>
      <c r="B243" s="41"/>
      <c r="C243" s="52" t="s">
        <v>182</v>
      </c>
      <c r="D243" s="52" t="s">
        <v>165</v>
      </c>
      <c r="E243" s="52" t="s">
        <v>170</v>
      </c>
    </row>
    <row r="244" spans="1:5" x14ac:dyDescent="0.35">
      <c r="A244" s="52" t="s">
        <v>5565</v>
      </c>
      <c r="B244" s="39"/>
      <c r="C244" s="52" t="s">
        <v>183</v>
      </c>
      <c r="D244" s="52" t="s">
        <v>165</v>
      </c>
      <c r="E244" s="52" t="s">
        <v>170</v>
      </c>
    </row>
    <row r="245" spans="1:5" x14ac:dyDescent="0.35">
      <c r="A245" s="52" t="s">
        <v>5566</v>
      </c>
      <c r="C245" s="52" t="s">
        <v>184</v>
      </c>
      <c r="D245" s="52" t="s">
        <v>165</v>
      </c>
      <c r="E245" s="52" t="s">
        <v>170</v>
      </c>
    </row>
    <row r="246" spans="1:5" x14ac:dyDescent="0.35">
      <c r="A246" s="52" t="s">
        <v>5567</v>
      </c>
      <c r="C246" s="52" t="s">
        <v>185</v>
      </c>
      <c r="D246" s="52" t="s">
        <v>165</v>
      </c>
      <c r="E246" s="52" t="s">
        <v>170</v>
      </c>
    </row>
    <row r="247" spans="1:5" x14ac:dyDescent="0.35">
      <c r="A247" s="52" t="s">
        <v>5568</v>
      </c>
      <c r="C247" s="52" t="s">
        <v>186</v>
      </c>
      <c r="D247" s="52" t="s">
        <v>165</v>
      </c>
      <c r="E247" s="52" t="s">
        <v>170</v>
      </c>
    </row>
    <row r="248" spans="1:5" x14ac:dyDescent="0.35">
      <c r="A248" s="52" t="s">
        <v>5569</v>
      </c>
      <c r="C248" s="52" t="s">
        <v>187</v>
      </c>
      <c r="D248" s="52" t="s">
        <v>165</v>
      </c>
      <c r="E248" s="52" t="s">
        <v>170</v>
      </c>
    </row>
    <row r="249" spans="1:5" x14ac:dyDescent="0.35">
      <c r="A249" s="52" t="s">
        <v>5570</v>
      </c>
      <c r="C249" s="52" t="s">
        <v>188</v>
      </c>
      <c r="D249" s="52" t="s">
        <v>165</v>
      </c>
      <c r="E249" s="52" t="s">
        <v>170</v>
      </c>
    </row>
    <row r="250" spans="1:5" x14ac:dyDescent="0.35">
      <c r="A250" s="52" t="s">
        <v>5571</v>
      </c>
      <c r="B250" s="40"/>
      <c r="C250" s="52" t="s">
        <v>189</v>
      </c>
      <c r="D250" s="52" t="s">
        <v>165</v>
      </c>
      <c r="E250" s="52" t="s">
        <v>170</v>
      </c>
    </row>
    <row r="251" spans="1:5" x14ac:dyDescent="0.35">
      <c r="A251" s="52" t="s">
        <v>5572</v>
      </c>
      <c r="C251" s="52" t="s">
        <v>190</v>
      </c>
      <c r="D251" s="52" t="s">
        <v>165</v>
      </c>
      <c r="E251" s="52" t="s">
        <v>170</v>
      </c>
    </row>
    <row r="252" spans="1:5" x14ac:dyDescent="0.35">
      <c r="A252" s="52" t="s">
        <v>5573</v>
      </c>
      <c r="C252" s="52" t="s">
        <v>191</v>
      </c>
      <c r="D252" s="52" t="s">
        <v>165</v>
      </c>
      <c r="E252" s="52" t="s">
        <v>170</v>
      </c>
    </row>
    <row r="253" spans="1:5" x14ac:dyDescent="0.35">
      <c r="A253" s="52" t="s">
        <v>5574</v>
      </c>
      <c r="C253" s="52" t="s">
        <v>192</v>
      </c>
      <c r="D253" s="52" t="s">
        <v>165</v>
      </c>
      <c r="E253" s="52" t="s">
        <v>170</v>
      </c>
    </row>
    <row r="254" spans="1:5" x14ac:dyDescent="0.35">
      <c r="A254" s="52" t="s">
        <v>5775</v>
      </c>
      <c r="C254" s="52" t="s">
        <v>193</v>
      </c>
      <c r="D254" s="52" t="s">
        <v>165</v>
      </c>
      <c r="E254" s="52" t="s">
        <v>170</v>
      </c>
    </row>
    <row r="255" spans="1:5" x14ac:dyDescent="0.35">
      <c r="A255" s="52" t="s">
        <v>5575</v>
      </c>
      <c r="B255" s="40"/>
      <c r="C255" s="52" t="s">
        <v>194</v>
      </c>
      <c r="D255" s="52" t="s">
        <v>165</v>
      </c>
      <c r="E255" s="52" t="s">
        <v>170</v>
      </c>
    </row>
    <row r="256" spans="1:5" x14ac:dyDescent="0.35">
      <c r="A256" s="52" t="s">
        <v>5576</v>
      </c>
      <c r="C256" s="52" t="s">
        <v>195</v>
      </c>
      <c r="D256" s="52" t="s">
        <v>165</v>
      </c>
      <c r="E256" s="52" t="s">
        <v>170</v>
      </c>
    </row>
    <row r="257" spans="1:5" x14ac:dyDescent="0.35">
      <c r="A257" s="52" t="s">
        <v>5577</v>
      </c>
      <c r="C257" s="52" t="s">
        <v>196</v>
      </c>
      <c r="D257" s="52" t="s">
        <v>165</v>
      </c>
      <c r="E257" s="52" t="s">
        <v>170</v>
      </c>
    </row>
    <row r="258" spans="1:5" x14ac:dyDescent="0.35">
      <c r="A258" s="52" t="s">
        <v>5578</v>
      </c>
      <c r="B258" s="40"/>
      <c r="C258" s="52" t="s">
        <v>197</v>
      </c>
      <c r="D258" s="52" t="s">
        <v>165</v>
      </c>
      <c r="E258" s="52" t="s">
        <v>170</v>
      </c>
    </row>
    <row r="259" spans="1:5" x14ac:dyDescent="0.35">
      <c r="A259" s="52" t="s">
        <v>5579</v>
      </c>
      <c r="C259" s="52" t="s">
        <v>198</v>
      </c>
      <c r="D259" s="52" t="s">
        <v>165</v>
      </c>
      <c r="E259" s="52" t="s">
        <v>170</v>
      </c>
    </row>
    <row r="260" spans="1:5" x14ac:dyDescent="0.35">
      <c r="A260" s="52" t="s">
        <v>5580</v>
      </c>
      <c r="C260" s="52" t="s">
        <v>199</v>
      </c>
      <c r="D260" s="52" t="s">
        <v>165</v>
      </c>
      <c r="E260" s="52" t="s">
        <v>170</v>
      </c>
    </row>
    <row r="261" spans="1:5" x14ac:dyDescent="0.35">
      <c r="A261" s="52" t="s">
        <v>5581</v>
      </c>
      <c r="B261" s="40"/>
      <c r="C261" s="52" t="s">
        <v>200</v>
      </c>
      <c r="D261" s="52" t="s">
        <v>165</v>
      </c>
      <c r="E261" s="52" t="s">
        <v>170</v>
      </c>
    </row>
    <row r="262" spans="1:5" x14ac:dyDescent="0.35">
      <c r="A262" s="52" t="s">
        <v>5582</v>
      </c>
      <c r="C262" s="52" t="s">
        <v>201</v>
      </c>
      <c r="D262" s="52" t="s">
        <v>165</v>
      </c>
      <c r="E262" s="52" t="s">
        <v>170</v>
      </c>
    </row>
    <row r="263" spans="1:5" x14ac:dyDescent="0.35">
      <c r="A263" s="52" t="s">
        <v>5583</v>
      </c>
      <c r="C263" s="52" t="s">
        <v>202</v>
      </c>
      <c r="D263" s="52" t="s">
        <v>165</v>
      </c>
      <c r="E263" s="52" t="s">
        <v>170</v>
      </c>
    </row>
    <row r="264" spans="1:5" x14ac:dyDescent="0.35">
      <c r="A264" s="52" t="s">
        <v>5584</v>
      </c>
      <c r="B264" s="40"/>
      <c r="C264" s="52" t="s">
        <v>203</v>
      </c>
      <c r="D264" s="52" t="s">
        <v>165</v>
      </c>
      <c r="E264" s="52" t="s">
        <v>170</v>
      </c>
    </row>
    <row r="265" spans="1:5" x14ac:dyDescent="0.35">
      <c r="A265" s="52" t="s">
        <v>5585</v>
      </c>
      <c r="C265" s="52" t="s">
        <v>204</v>
      </c>
      <c r="D265" s="52" t="s">
        <v>165</v>
      </c>
      <c r="E265" s="52" t="s">
        <v>170</v>
      </c>
    </row>
    <row r="266" spans="1:5" x14ac:dyDescent="0.35">
      <c r="A266" s="52" t="s">
        <v>5586</v>
      </c>
      <c r="C266" s="52" t="s">
        <v>205</v>
      </c>
      <c r="D266" s="52" t="s">
        <v>165</v>
      </c>
      <c r="E266" s="52" t="s">
        <v>170</v>
      </c>
    </row>
    <row r="267" spans="1:5" x14ac:dyDescent="0.35">
      <c r="A267" s="52" t="s">
        <v>5587</v>
      </c>
      <c r="B267" s="40"/>
      <c r="C267" s="52" t="s">
        <v>206</v>
      </c>
      <c r="D267" s="52" t="s">
        <v>165</v>
      </c>
      <c r="E267" s="52" t="s">
        <v>170</v>
      </c>
    </row>
    <row r="268" spans="1:5" x14ac:dyDescent="0.35">
      <c r="A268" s="52" t="s">
        <v>5588</v>
      </c>
      <c r="B268" s="40"/>
      <c r="C268" s="52" t="s">
        <v>207</v>
      </c>
      <c r="D268" s="52" t="s">
        <v>165</v>
      </c>
      <c r="E268" s="52" t="s">
        <v>170</v>
      </c>
    </row>
    <row r="269" spans="1:5" x14ac:dyDescent="0.35">
      <c r="A269" s="52" t="s">
        <v>5589</v>
      </c>
      <c r="B269" s="40"/>
      <c r="C269" s="52" t="s">
        <v>208</v>
      </c>
      <c r="D269" s="52" t="s">
        <v>165</v>
      </c>
      <c r="E269" s="52" t="s">
        <v>170</v>
      </c>
    </row>
    <row r="270" spans="1:5" x14ac:dyDescent="0.35">
      <c r="A270" s="52" t="s">
        <v>5590</v>
      </c>
      <c r="C270" s="52" t="s">
        <v>209</v>
      </c>
      <c r="D270" s="52" t="s">
        <v>165</v>
      </c>
      <c r="E270" s="52" t="s">
        <v>170</v>
      </c>
    </row>
    <row r="271" spans="1:5" x14ac:dyDescent="0.35">
      <c r="A271" s="52" t="s">
        <v>5591</v>
      </c>
      <c r="C271" s="52" t="s">
        <v>210</v>
      </c>
      <c r="D271" s="52" t="s">
        <v>165</v>
      </c>
      <c r="E271" s="52" t="s">
        <v>170</v>
      </c>
    </row>
    <row r="272" spans="1:5" x14ac:dyDescent="0.35">
      <c r="A272" s="52" t="s">
        <v>5592</v>
      </c>
      <c r="C272" s="52" t="s">
        <v>211</v>
      </c>
      <c r="D272" s="52" t="s">
        <v>165</v>
      </c>
      <c r="E272" s="52" t="s">
        <v>170</v>
      </c>
    </row>
    <row r="273" spans="1:5" x14ac:dyDescent="0.35">
      <c r="A273" s="52" t="s">
        <v>5593</v>
      </c>
      <c r="B273" s="40"/>
      <c r="C273" s="52" t="s">
        <v>212</v>
      </c>
      <c r="D273" s="52" t="s">
        <v>165</v>
      </c>
      <c r="E273" s="52" t="s">
        <v>170</v>
      </c>
    </row>
    <row r="274" spans="1:5" x14ac:dyDescent="0.35">
      <c r="A274" s="52" t="s">
        <v>5594</v>
      </c>
      <c r="C274" s="52" t="s">
        <v>213</v>
      </c>
      <c r="D274" s="52" t="s">
        <v>165</v>
      </c>
      <c r="E274" s="52" t="s">
        <v>170</v>
      </c>
    </row>
    <row r="275" spans="1:5" x14ac:dyDescent="0.35">
      <c r="A275" s="52" t="s">
        <v>5595</v>
      </c>
      <c r="C275" s="52" t="s">
        <v>214</v>
      </c>
      <c r="D275" s="52" t="s">
        <v>165</v>
      </c>
      <c r="E275" s="52" t="s">
        <v>170</v>
      </c>
    </row>
    <row r="276" spans="1:5" x14ac:dyDescent="0.35">
      <c r="A276" s="52" t="s">
        <v>5596</v>
      </c>
      <c r="C276" s="52" t="s">
        <v>215</v>
      </c>
      <c r="D276" s="52" t="s">
        <v>165</v>
      </c>
      <c r="E276" s="52" t="s">
        <v>170</v>
      </c>
    </row>
    <row r="277" spans="1:5" x14ac:dyDescent="0.35">
      <c r="A277" s="52" t="s">
        <v>5597</v>
      </c>
      <c r="C277" s="52" t="s">
        <v>216</v>
      </c>
      <c r="D277" s="52" t="s">
        <v>165</v>
      </c>
      <c r="E277" s="52" t="s">
        <v>170</v>
      </c>
    </row>
    <row r="278" spans="1:5" x14ac:dyDescent="0.35">
      <c r="A278" s="52" t="s">
        <v>5598</v>
      </c>
      <c r="C278" s="52" t="s">
        <v>217</v>
      </c>
      <c r="D278" s="52" t="s">
        <v>165</v>
      </c>
      <c r="E278" s="52" t="s">
        <v>170</v>
      </c>
    </row>
    <row r="279" spans="1:5" x14ac:dyDescent="0.35">
      <c r="A279" s="52" t="s">
        <v>5599</v>
      </c>
      <c r="C279" s="52" t="s">
        <v>218</v>
      </c>
      <c r="D279" s="52" t="s">
        <v>165</v>
      </c>
      <c r="E279" s="52" t="s">
        <v>170</v>
      </c>
    </row>
    <row r="280" spans="1:5" x14ac:dyDescent="0.35">
      <c r="A280" s="52" t="s">
        <v>5601</v>
      </c>
      <c r="C280" s="52" t="s">
        <v>219</v>
      </c>
      <c r="D280" s="52" t="s">
        <v>165</v>
      </c>
      <c r="E280" s="52" t="s">
        <v>170</v>
      </c>
    </row>
    <row r="281" spans="1:5" x14ac:dyDescent="0.35">
      <c r="A281" s="52" t="s">
        <v>5600</v>
      </c>
      <c r="C281" s="52" t="s">
        <v>220</v>
      </c>
      <c r="D281" s="52" t="s">
        <v>165</v>
      </c>
      <c r="E281" s="52" t="s">
        <v>170</v>
      </c>
    </row>
    <row r="282" spans="1:5" x14ac:dyDescent="0.35">
      <c r="A282" s="52" t="s">
        <v>5602</v>
      </c>
      <c r="C282" s="52" t="s">
        <v>221</v>
      </c>
      <c r="D282" s="52" t="s">
        <v>165</v>
      </c>
      <c r="E282" s="52" t="s">
        <v>170</v>
      </c>
    </row>
    <row r="283" spans="1:5" x14ac:dyDescent="0.35">
      <c r="A283" s="52" t="s">
        <v>5603</v>
      </c>
      <c r="B283" s="40"/>
      <c r="C283" s="52" t="s">
        <v>222</v>
      </c>
      <c r="D283" s="52" t="s">
        <v>165</v>
      </c>
      <c r="E283" s="52" t="s">
        <v>170</v>
      </c>
    </row>
    <row r="284" spans="1:5" x14ac:dyDescent="0.35">
      <c r="A284" s="52" t="s">
        <v>5604</v>
      </c>
      <c r="B284" s="40"/>
      <c r="C284" s="52" t="s">
        <v>223</v>
      </c>
      <c r="D284" s="52" t="s">
        <v>165</v>
      </c>
      <c r="E284" s="52" t="s">
        <v>170</v>
      </c>
    </row>
    <row r="285" spans="1:5" x14ac:dyDescent="0.35">
      <c r="A285" s="52" t="s">
        <v>5605</v>
      </c>
      <c r="C285" s="52" t="s">
        <v>224</v>
      </c>
      <c r="D285" s="52" t="s">
        <v>165</v>
      </c>
      <c r="E285" s="52" t="s">
        <v>170</v>
      </c>
    </row>
    <row r="286" spans="1:5" x14ac:dyDescent="0.35">
      <c r="A286" s="52" t="s">
        <v>5606</v>
      </c>
      <c r="C286" s="52" t="s">
        <v>225</v>
      </c>
      <c r="D286" s="52" t="s">
        <v>165</v>
      </c>
      <c r="E286" s="52" t="s">
        <v>170</v>
      </c>
    </row>
    <row r="287" spans="1:5" x14ac:dyDescent="0.35">
      <c r="A287" s="52" t="s">
        <v>5607</v>
      </c>
      <c r="C287" s="52" t="s">
        <v>226</v>
      </c>
      <c r="D287" s="52" t="s">
        <v>165</v>
      </c>
      <c r="E287" s="52" t="s">
        <v>170</v>
      </c>
    </row>
    <row r="288" spans="1:5" x14ac:dyDescent="0.35">
      <c r="A288" s="52" t="s">
        <v>5608</v>
      </c>
      <c r="B288" s="40"/>
      <c r="C288" s="52" t="s">
        <v>227</v>
      </c>
      <c r="D288" s="52" t="s">
        <v>165</v>
      </c>
      <c r="E288" s="52" t="s">
        <v>170</v>
      </c>
    </row>
    <row r="289" spans="1:5" x14ac:dyDescent="0.35">
      <c r="A289" s="52" t="s">
        <v>5609</v>
      </c>
      <c r="C289" s="52" t="s">
        <v>228</v>
      </c>
      <c r="D289" s="52" t="s">
        <v>165</v>
      </c>
      <c r="E289" s="52" t="s">
        <v>170</v>
      </c>
    </row>
    <row r="290" spans="1:5" x14ac:dyDescent="0.35">
      <c r="A290" s="52" t="s">
        <v>5610</v>
      </c>
      <c r="C290" s="52" t="s">
        <v>229</v>
      </c>
      <c r="D290" s="52" t="s">
        <v>165</v>
      </c>
      <c r="E290" s="52" t="s">
        <v>170</v>
      </c>
    </row>
    <row r="291" spans="1:5" x14ac:dyDescent="0.35">
      <c r="A291" s="52" t="s">
        <v>5611</v>
      </c>
      <c r="C291" s="52" t="s">
        <v>230</v>
      </c>
      <c r="D291" s="52" t="s">
        <v>165</v>
      </c>
      <c r="E291" s="52" t="s">
        <v>170</v>
      </c>
    </row>
    <row r="292" spans="1:5" x14ac:dyDescent="0.35">
      <c r="A292" s="52" t="s">
        <v>5612</v>
      </c>
      <c r="B292" s="40"/>
      <c r="C292" s="52" t="s">
        <v>231</v>
      </c>
      <c r="D292" s="52" t="s">
        <v>165</v>
      </c>
      <c r="E292" s="52" t="s">
        <v>170</v>
      </c>
    </row>
    <row r="293" spans="1:5" x14ac:dyDescent="0.35">
      <c r="A293" s="52" t="s">
        <v>5613</v>
      </c>
      <c r="C293" s="52" t="s">
        <v>232</v>
      </c>
      <c r="D293" s="52" t="s">
        <v>165</v>
      </c>
      <c r="E293" s="52" t="s">
        <v>170</v>
      </c>
    </row>
    <row r="294" spans="1:5" x14ac:dyDescent="0.35">
      <c r="A294" s="52" t="s">
        <v>5614</v>
      </c>
      <c r="C294" s="52" t="s">
        <v>233</v>
      </c>
      <c r="D294" s="52" t="s">
        <v>165</v>
      </c>
      <c r="E294" s="52" t="s">
        <v>170</v>
      </c>
    </row>
    <row r="295" spans="1:5" x14ac:dyDescent="0.35">
      <c r="A295" s="52" t="s">
        <v>5615</v>
      </c>
      <c r="C295" s="52" t="s">
        <v>234</v>
      </c>
      <c r="D295" s="52" t="s">
        <v>165</v>
      </c>
      <c r="E295" s="52" t="s">
        <v>170</v>
      </c>
    </row>
    <row r="296" spans="1:5" x14ac:dyDescent="0.35">
      <c r="A296" s="52" t="s">
        <v>5616</v>
      </c>
      <c r="C296" s="52" t="s">
        <v>235</v>
      </c>
      <c r="D296" s="52" t="s">
        <v>165</v>
      </c>
      <c r="E296" s="52" t="s">
        <v>170</v>
      </c>
    </row>
    <row r="297" spans="1:5" x14ac:dyDescent="0.35">
      <c r="A297" s="52" t="s">
        <v>5776</v>
      </c>
      <c r="B297" s="40"/>
      <c r="C297" s="52" t="s">
        <v>236</v>
      </c>
      <c r="D297" s="52" t="s">
        <v>165</v>
      </c>
      <c r="E297" s="52" t="s">
        <v>170</v>
      </c>
    </row>
    <row r="298" spans="1:5" x14ac:dyDescent="0.35">
      <c r="A298" s="52" t="s">
        <v>5617</v>
      </c>
      <c r="B298" s="40"/>
      <c r="C298" s="52" t="s">
        <v>237</v>
      </c>
      <c r="D298" s="52" t="s">
        <v>165</v>
      </c>
      <c r="E298" s="52" t="s">
        <v>170</v>
      </c>
    </row>
    <row r="299" spans="1:5" x14ac:dyDescent="0.35">
      <c r="A299" s="52" t="s">
        <v>5618</v>
      </c>
      <c r="C299" s="52" t="s">
        <v>238</v>
      </c>
      <c r="D299" s="52" t="s">
        <v>165</v>
      </c>
      <c r="E299" s="52" t="s">
        <v>170</v>
      </c>
    </row>
    <row r="300" spans="1:5" x14ac:dyDescent="0.35">
      <c r="A300" s="52" t="s">
        <v>5619</v>
      </c>
      <c r="B300" s="40"/>
      <c r="C300" s="52" t="s">
        <v>239</v>
      </c>
      <c r="D300" s="52" t="s">
        <v>165</v>
      </c>
      <c r="E300" s="52" t="s">
        <v>170</v>
      </c>
    </row>
    <row r="301" spans="1:5" x14ac:dyDescent="0.35">
      <c r="A301" s="52" t="s">
        <v>5620</v>
      </c>
      <c r="C301" s="52" t="s">
        <v>240</v>
      </c>
      <c r="D301" s="52" t="s">
        <v>165</v>
      </c>
      <c r="E301" s="52" t="s">
        <v>170</v>
      </c>
    </row>
    <row r="302" spans="1:5" x14ac:dyDescent="0.35">
      <c r="A302" s="52" t="s">
        <v>5621</v>
      </c>
      <c r="C302" s="52" t="s">
        <v>241</v>
      </c>
      <c r="D302" s="52" t="s">
        <v>165</v>
      </c>
      <c r="E302" s="52" t="s">
        <v>170</v>
      </c>
    </row>
    <row r="303" spans="1:5" x14ac:dyDescent="0.35">
      <c r="A303" s="52" t="s">
        <v>5622</v>
      </c>
      <c r="C303" s="52" t="s">
        <v>242</v>
      </c>
      <c r="D303" s="52" t="s">
        <v>165</v>
      </c>
      <c r="E303" s="52" t="s">
        <v>170</v>
      </c>
    </row>
    <row r="304" spans="1:5" x14ac:dyDescent="0.35">
      <c r="A304" s="52" t="s">
        <v>5623</v>
      </c>
      <c r="B304" s="40"/>
      <c r="C304" s="52" t="s">
        <v>243</v>
      </c>
      <c r="D304" s="52" t="s">
        <v>165</v>
      </c>
      <c r="E304" s="52" t="s">
        <v>170</v>
      </c>
    </row>
    <row r="305" spans="1:5" x14ac:dyDescent="0.35">
      <c r="A305" s="52" t="s">
        <v>5624</v>
      </c>
      <c r="C305" s="52" t="s">
        <v>244</v>
      </c>
      <c r="D305" s="52" t="s">
        <v>165</v>
      </c>
      <c r="E305" s="52" t="s">
        <v>170</v>
      </c>
    </row>
    <row r="306" spans="1:5" x14ac:dyDescent="0.35">
      <c r="A306" s="52" t="s">
        <v>5625</v>
      </c>
      <c r="C306" s="52" t="s">
        <v>245</v>
      </c>
      <c r="D306" s="52" t="s">
        <v>165</v>
      </c>
      <c r="E306" s="52" t="s">
        <v>170</v>
      </c>
    </row>
    <row r="307" spans="1:5" x14ac:dyDescent="0.35">
      <c r="A307" s="52" t="s">
        <v>5626</v>
      </c>
      <c r="C307" s="52" t="s">
        <v>246</v>
      </c>
      <c r="D307" s="52" t="s">
        <v>165</v>
      </c>
      <c r="E307" s="52" t="s">
        <v>170</v>
      </c>
    </row>
    <row r="308" spans="1:5" x14ac:dyDescent="0.35">
      <c r="A308" s="52" t="s">
        <v>5627</v>
      </c>
      <c r="C308" s="52" t="s">
        <v>247</v>
      </c>
      <c r="D308" s="52" t="s">
        <v>165</v>
      </c>
      <c r="E308" s="52" t="s">
        <v>170</v>
      </c>
    </row>
    <row r="309" spans="1:5" x14ac:dyDescent="0.35">
      <c r="A309" s="52" t="s">
        <v>5628</v>
      </c>
      <c r="B309" s="40"/>
      <c r="C309" s="52" t="s">
        <v>248</v>
      </c>
      <c r="D309" s="52" t="s">
        <v>165</v>
      </c>
      <c r="E309" s="52" t="s">
        <v>170</v>
      </c>
    </row>
    <row r="310" spans="1:5" x14ac:dyDescent="0.35">
      <c r="A310" s="52" t="s">
        <v>5629</v>
      </c>
      <c r="C310" s="52" t="s">
        <v>249</v>
      </c>
      <c r="D310" s="52" t="s">
        <v>165</v>
      </c>
      <c r="E310" s="52" t="s">
        <v>170</v>
      </c>
    </row>
    <row r="311" spans="1:5" x14ac:dyDescent="0.35">
      <c r="A311" s="52" t="s">
        <v>5630</v>
      </c>
      <c r="B311" s="40"/>
      <c r="C311" s="52" t="s">
        <v>250</v>
      </c>
      <c r="D311" s="52" t="s">
        <v>165</v>
      </c>
      <c r="E311" s="52" t="s">
        <v>170</v>
      </c>
    </row>
    <row r="312" spans="1:5" x14ac:dyDescent="0.35">
      <c r="A312" s="52" t="s">
        <v>5631</v>
      </c>
      <c r="C312" s="52" t="s">
        <v>251</v>
      </c>
      <c r="D312" s="52" t="s">
        <v>165</v>
      </c>
      <c r="E312" s="52" t="s">
        <v>170</v>
      </c>
    </row>
    <row r="313" spans="1:5" x14ac:dyDescent="0.35">
      <c r="A313" s="52" t="s">
        <v>5632</v>
      </c>
      <c r="C313" s="52" t="s">
        <v>252</v>
      </c>
      <c r="D313" s="52" t="s">
        <v>165</v>
      </c>
      <c r="E313" s="52" t="s">
        <v>170</v>
      </c>
    </row>
    <row r="314" spans="1:5" x14ac:dyDescent="0.35">
      <c r="A314" s="52" t="s">
        <v>5633</v>
      </c>
      <c r="C314" s="52" t="s">
        <v>253</v>
      </c>
      <c r="D314" s="52" t="s">
        <v>165</v>
      </c>
      <c r="E314" s="52" t="s">
        <v>170</v>
      </c>
    </row>
    <row r="315" spans="1:5" x14ac:dyDescent="0.35">
      <c r="A315" s="52" t="s">
        <v>5634</v>
      </c>
      <c r="B315" s="40"/>
      <c r="C315" s="52" t="s">
        <v>254</v>
      </c>
      <c r="D315" s="52" t="s">
        <v>165</v>
      </c>
      <c r="E315" s="52" t="s">
        <v>170</v>
      </c>
    </row>
    <row r="316" spans="1:5" x14ac:dyDescent="0.35">
      <c r="A316" s="52" t="s">
        <v>5635</v>
      </c>
      <c r="C316" s="52" t="s">
        <v>255</v>
      </c>
      <c r="D316" s="52" t="s">
        <v>165</v>
      </c>
      <c r="E316" s="52" t="s">
        <v>170</v>
      </c>
    </row>
    <row r="317" spans="1:5" x14ac:dyDescent="0.35">
      <c r="A317" s="52" t="s">
        <v>5769</v>
      </c>
      <c r="C317" s="52" t="s">
        <v>256</v>
      </c>
      <c r="D317" s="52" t="s">
        <v>165</v>
      </c>
      <c r="E317" s="52" t="s">
        <v>170</v>
      </c>
    </row>
    <row r="318" spans="1:5" x14ac:dyDescent="0.35">
      <c r="A318" s="52" t="s">
        <v>5636</v>
      </c>
      <c r="C318" s="52" t="s">
        <v>257</v>
      </c>
      <c r="D318" s="52" t="s">
        <v>165</v>
      </c>
      <c r="E318" s="52" t="s">
        <v>170</v>
      </c>
    </row>
    <row r="319" spans="1:5" x14ac:dyDescent="0.35">
      <c r="A319" s="52" t="s">
        <v>5771</v>
      </c>
      <c r="C319" s="52" t="s">
        <v>258</v>
      </c>
      <c r="D319" s="52" t="s">
        <v>165</v>
      </c>
      <c r="E319" s="52" t="s">
        <v>170</v>
      </c>
    </row>
    <row r="320" spans="1:5" x14ac:dyDescent="0.35">
      <c r="A320" s="52" t="s">
        <v>5637</v>
      </c>
      <c r="C320" s="52" t="s">
        <v>259</v>
      </c>
      <c r="D320" s="52" t="s">
        <v>165</v>
      </c>
      <c r="E320" s="52" t="s">
        <v>170</v>
      </c>
    </row>
    <row r="321" spans="1:5" x14ac:dyDescent="0.35">
      <c r="A321" s="52" t="s">
        <v>5638</v>
      </c>
      <c r="C321" s="52" t="s">
        <v>260</v>
      </c>
      <c r="D321" s="52" t="s">
        <v>165</v>
      </c>
      <c r="E321" s="52" t="s">
        <v>170</v>
      </c>
    </row>
    <row r="322" spans="1:5" x14ac:dyDescent="0.35">
      <c r="A322" s="52" t="s">
        <v>5639</v>
      </c>
      <c r="C322" s="52" t="s">
        <v>261</v>
      </c>
      <c r="D322" s="52" t="s">
        <v>165</v>
      </c>
      <c r="E322" s="52" t="s">
        <v>170</v>
      </c>
    </row>
    <row r="323" spans="1:5" x14ac:dyDescent="0.35">
      <c r="A323" s="52" t="s">
        <v>5640</v>
      </c>
      <c r="B323" s="40"/>
      <c r="C323" s="52" t="s">
        <v>262</v>
      </c>
      <c r="D323" s="52" t="s">
        <v>165</v>
      </c>
      <c r="E323" s="52" t="s">
        <v>170</v>
      </c>
    </row>
    <row r="324" spans="1:5" x14ac:dyDescent="0.35">
      <c r="A324" s="52" t="s">
        <v>5641</v>
      </c>
      <c r="B324" s="40"/>
      <c r="C324" s="52" t="s">
        <v>263</v>
      </c>
      <c r="D324" s="52" t="s">
        <v>165</v>
      </c>
      <c r="E324" s="52" t="s">
        <v>170</v>
      </c>
    </row>
    <row r="325" spans="1:5" x14ac:dyDescent="0.35">
      <c r="A325" s="52" t="s">
        <v>5773</v>
      </c>
      <c r="C325" s="52" t="s">
        <v>264</v>
      </c>
      <c r="D325" s="52" t="s">
        <v>165</v>
      </c>
      <c r="E325" s="52" t="s">
        <v>170</v>
      </c>
    </row>
    <row r="326" spans="1:5" x14ac:dyDescent="0.35">
      <c r="A326" s="52" t="s">
        <v>5642</v>
      </c>
      <c r="C326" s="52" t="s">
        <v>265</v>
      </c>
      <c r="D326" s="52" t="s">
        <v>165</v>
      </c>
      <c r="E326" s="52" t="s">
        <v>170</v>
      </c>
    </row>
    <row r="327" spans="1:5" x14ac:dyDescent="0.35">
      <c r="A327" s="52" t="s">
        <v>5643</v>
      </c>
      <c r="C327" s="52" t="s">
        <v>266</v>
      </c>
      <c r="D327" s="52" t="s">
        <v>165</v>
      </c>
      <c r="E327" s="52" t="s">
        <v>170</v>
      </c>
    </row>
    <row r="328" spans="1:5" x14ac:dyDescent="0.35">
      <c r="A328" s="52" t="s">
        <v>5644</v>
      </c>
      <c r="C328" s="52" t="s">
        <v>267</v>
      </c>
      <c r="D328" s="52" t="s">
        <v>165</v>
      </c>
      <c r="E328" s="52" t="s">
        <v>170</v>
      </c>
    </row>
    <row r="329" spans="1:5" x14ac:dyDescent="0.35">
      <c r="A329" s="52" t="s">
        <v>5645</v>
      </c>
      <c r="C329" s="52" t="s">
        <v>268</v>
      </c>
      <c r="D329" s="52" t="s">
        <v>165</v>
      </c>
      <c r="E329" s="52" t="s">
        <v>170</v>
      </c>
    </row>
    <row r="330" spans="1:5" x14ac:dyDescent="0.35">
      <c r="A330" s="52" t="s">
        <v>5646</v>
      </c>
      <c r="C330" s="52" t="s">
        <v>269</v>
      </c>
      <c r="D330" s="52" t="s">
        <v>165</v>
      </c>
      <c r="E330" s="52" t="s">
        <v>170</v>
      </c>
    </row>
    <row r="331" spans="1:5" x14ac:dyDescent="0.35">
      <c r="A331" s="52" t="s">
        <v>5647</v>
      </c>
      <c r="C331" s="52" t="s">
        <v>270</v>
      </c>
      <c r="D331" s="52" t="s">
        <v>165</v>
      </c>
      <c r="E331" s="52" t="s">
        <v>170</v>
      </c>
    </row>
    <row r="332" spans="1:5" x14ac:dyDescent="0.35">
      <c r="A332" s="52" t="s">
        <v>5648</v>
      </c>
      <c r="B332" s="40"/>
      <c r="C332" s="52" t="s">
        <v>271</v>
      </c>
      <c r="D332" s="52" t="s">
        <v>165</v>
      </c>
      <c r="E332" s="52" t="s">
        <v>170</v>
      </c>
    </row>
    <row r="333" spans="1:5" x14ac:dyDescent="0.35">
      <c r="A333" s="52" t="s">
        <v>5649</v>
      </c>
      <c r="C333" s="52" t="s">
        <v>272</v>
      </c>
      <c r="D333" s="52" t="s">
        <v>165</v>
      </c>
      <c r="E333" s="52" t="s">
        <v>170</v>
      </c>
    </row>
    <row r="334" spans="1:5" x14ac:dyDescent="0.35">
      <c r="A334" s="52" t="s">
        <v>5650</v>
      </c>
      <c r="C334" s="52" t="s">
        <v>273</v>
      </c>
      <c r="D334" s="52" t="s">
        <v>165</v>
      </c>
      <c r="E334" s="52" t="s">
        <v>170</v>
      </c>
    </row>
    <row r="335" spans="1:5" x14ac:dyDescent="0.35">
      <c r="A335" s="52" t="s">
        <v>5654</v>
      </c>
      <c r="C335" s="52" t="s">
        <v>274</v>
      </c>
      <c r="D335" s="52" t="s">
        <v>165</v>
      </c>
      <c r="E335" s="52" t="s">
        <v>170</v>
      </c>
    </row>
    <row r="336" spans="1:5" x14ac:dyDescent="0.35">
      <c r="A336" s="52" t="s">
        <v>5651</v>
      </c>
      <c r="C336" s="52" t="s">
        <v>275</v>
      </c>
      <c r="D336" s="52" t="s">
        <v>165</v>
      </c>
      <c r="E336" s="52" t="s">
        <v>170</v>
      </c>
    </row>
    <row r="337" spans="1:5" x14ac:dyDescent="0.35">
      <c r="A337" s="52" t="s">
        <v>5652</v>
      </c>
      <c r="C337" s="52" t="s">
        <v>276</v>
      </c>
      <c r="D337" s="52" t="s">
        <v>165</v>
      </c>
      <c r="E337" s="52" t="s">
        <v>170</v>
      </c>
    </row>
    <row r="338" spans="1:5" x14ac:dyDescent="0.35">
      <c r="A338" s="52" t="s">
        <v>5653</v>
      </c>
      <c r="C338" s="52" t="s">
        <v>277</v>
      </c>
      <c r="D338" s="52" t="s">
        <v>165</v>
      </c>
      <c r="E338" s="52" t="s">
        <v>170</v>
      </c>
    </row>
    <row r="339" spans="1:5" x14ac:dyDescent="0.35">
      <c r="A339" s="52" t="s">
        <v>5655</v>
      </c>
      <c r="C339" s="52" t="s">
        <v>278</v>
      </c>
      <c r="D339" s="52" t="s">
        <v>165</v>
      </c>
      <c r="E339" s="52" t="s">
        <v>170</v>
      </c>
    </row>
    <row r="340" spans="1:5" x14ac:dyDescent="0.35">
      <c r="A340" s="52" t="s">
        <v>5772</v>
      </c>
      <c r="B340" s="40"/>
      <c r="C340" s="52" t="s">
        <v>279</v>
      </c>
      <c r="D340" s="52" t="s">
        <v>165</v>
      </c>
      <c r="E340" s="52" t="s">
        <v>170</v>
      </c>
    </row>
    <row r="341" spans="1:5" x14ac:dyDescent="0.35">
      <c r="A341" s="52" t="s">
        <v>5656</v>
      </c>
      <c r="B341" s="40"/>
      <c r="C341" s="52" t="s">
        <v>280</v>
      </c>
      <c r="D341" s="52" t="s">
        <v>165</v>
      </c>
      <c r="E341" s="52" t="s">
        <v>170</v>
      </c>
    </row>
    <row r="342" spans="1:5" x14ac:dyDescent="0.35">
      <c r="A342" s="52" t="s">
        <v>5657</v>
      </c>
      <c r="C342" s="52" t="s">
        <v>281</v>
      </c>
      <c r="D342" s="52" t="s">
        <v>165</v>
      </c>
      <c r="E342" s="52" t="s">
        <v>170</v>
      </c>
    </row>
    <row r="343" spans="1:5" x14ac:dyDescent="0.35">
      <c r="A343" s="52" t="s">
        <v>5658</v>
      </c>
      <c r="C343" s="52" t="s">
        <v>282</v>
      </c>
      <c r="D343" s="52" t="s">
        <v>165</v>
      </c>
      <c r="E343" s="52" t="s">
        <v>170</v>
      </c>
    </row>
    <row r="344" spans="1:5" x14ac:dyDescent="0.35">
      <c r="A344" s="52" t="s">
        <v>5659</v>
      </c>
      <c r="C344" s="52" t="s">
        <v>283</v>
      </c>
      <c r="D344" s="52" t="s">
        <v>165</v>
      </c>
      <c r="E344" s="52" t="s">
        <v>170</v>
      </c>
    </row>
    <row r="345" spans="1:5" x14ac:dyDescent="0.35">
      <c r="A345" s="52" t="s">
        <v>5660</v>
      </c>
      <c r="C345" s="52" t="s">
        <v>284</v>
      </c>
      <c r="D345" s="52" t="s">
        <v>165</v>
      </c>
      <c r="E345" s="52" t="s">
        <v>170</v>
      </c>
    </row>
    <row r="346" spans="1:5" x14ac:dyDescent="0.35">
      <c r="A346" s="52" t="s">
        <v>5661</v>
      </c>
      <c r="C346" s="52" t="s">
        <v>285</v>
      </c>
      <c r="D346" s="52" t="s">
        <v>165</v>
      </c>
      <c r="E346" s="52" t="s">
        <v>170</v>
      </c>
    </row>
    <row r="347" spans="1:5" x14ac:dyDescent="0.35">
      <c r="A347" s="52" t="s">
        <v>5662</v>
      </c>
      <c r="C347" s="52" t="s">
        <v>286</v>
      </c>
      <c r="D347" s="52" t="s">
        <v>165</v>
      </c>
      <c r="E347" s="52" t="s">
        <v>170</v>
      </c>
    </row>
    <row r="348" spans="1:5" x14ac:dyDescent="0.35">
      <c r="A348" s="52" t="s">
        <v>5663</v>
      </c>
      <c r="C348" s="52" t="s">
        <v>287</v>
      </c>
      <c r="D348" s="52" t="s">
        <v>165</v>
      </c>
      <c r="E348" s="52" t="s">
        <v>170</v>
      </c>
    </row>
    <row r="349" spans="1:5" x14ac:dyDescent="0.35">
      <c r="A349" s="52" t="s">
        <v>5665</v>
      </c>
      <c r="C349" s="52" t="s">
        <v>288</v>
      </c>
      <c r="D349" s="52" t="s">
        <v>165</v>
      </c>
      <c r="E349" s="52" t="s">
        <v>170</v>
      </c>
    </row>
    <row r="350" spans="1:5" x14ac:dyDescent="0.35">
      <c r="A350" s="52" t="s">
        <v>5664</v>
      </c>
      <c r="C350" s="52" t="s">
        <v>289</v>
      </c>
      <c r="D350" s="52" t="s">
        <v>165</v>
      </c>
      <c r="E350" s="52" t="s">
        <v>170</v>
      </c>
    </row>
    <row r="351" spans="1:5" x14ac:dyDescent="0.35">
      <c r="A351" s="52" t="s">
        <v>5666</v>
      </c>
      <c r="C351" s="52" t="s">
        <v>290</v>
      </c>
      <c r="D351" s="52" t="s">
        <v>165</v>
      </c>
      <c r="E351" s="52" t="s">
        <v>170</v>
      </c>
    </row>
    <row r="352" spans="1:5" x14ac:dyDescent="0.35">
      <c r="A352" s="52" t="s">
        <v>5667</v>
      </c>
      <c r="C352" s="52" t="s">
        <v>291</v>
      </c>
      <c r="D352" s="52" t="s">
        <v>165</v>
      </c>
      <c r="E352" s="52" t="s">
        <v>170</v>
      </c>
    </row>
    <row r="353" spans="1:5" x14ac:dyDescent="0.35">
      <c r="A353" s="52" t="s">
        <v>5668</v>
      </c>
      <c r="C353" s="52" t="s">
        <v>292</v>
      </c>
      <c r="D353" s="52" t="s">
        <v>165</v>
      </c>
      <c r="E353" s="52" t="s">
        <v>170</v>
      </c>
    </row>
    <row r="354" spans="1:5" x14ac:dyDescent="0.35">
      <c r="A354" s="52" t="s">
        <v>5768</v>
      </c>
      <c r="C354" s="52" t="s">
        <v>293</v>
      </c>
      <c r="D354" s="52" t="s">
        <v>165</v>
      </c>
      <c r="E354" s="52" t="s">
        <v>170</v>
      </c>
    </row>
    <row r="355" spans="1:5" x14ac:dyDescent="0.35">
      <c r="A355" s="52" t="s">
        <v>5669</v>
      </c>
      <c r="C355" s="52" t="s">
        <v>294</v>
      </c>
      <c r="D355" s="52" t="s">
        <v>165</v>
      </c>
      <c r="E355" s="52" t="s">
        <v>170</v>
      </c>
    </row>
    <row r="356" spans="1:5" x14ac:dyDescent="0.35">
      <c r="A356" s="52" t="s">
        <v>5670</v>
      </c>
      <c r="C356" s="52" t="s">
        <v>295</v>
      </c>
      <c r="D356" s="52" t="s">
        <v>165</v>
      </c>
      <c r="E356" s="52" t="s">
        <v>170</v>
      </c>
    </row>
    <row r="357" spans="1:5" x14ac:dyDescent="0.35">
      <c r="A357" s="52" t="s">
        <v>5671</v>
      </c>
      <c r="C357" s="52" t="s">
        <v>296</v>
      </c>
      <c r="D357" s="52" t="s">
        <v>165</v>
      </c>
      <c r="E357" s="52" t="s">
        <v>170</v>
      </c>
    </row>
    <row r="358" spans="1:5" x14ac:dyDescent="0.35">
      <c r="A358" s="52" t="s">
        <v>5672</v>
      </c>
      <c r="C358" s="52" t="s">
        <v>297</v>
      </c>
      <c r="D358" s="52" t="s">
        <v>165</v>
      </c>
      <c r="E358" s="52" t="s">
        <v>170</v>
      </c>
    </row>
    <row r="359" spans="1:5" x14ac:dyDescent="0.35">
      <c r="A359" s="52" t="s">
        <v>5673</v>
      </c>
      <c r="C359" s="52" t="s">
        <v>298</v>
      </c>
      <c r="D359" s="52" t="s">
        <v>165</v>
      </c>
      <c r="E359" s="52" t="s">
        <v>170</v>
      </c>
    </row>
    <row r="360" spans="1:5" x14ac:dyDescent="0.35">
      <c r="A360" s="52" t="s">
        <v>5674</v>
      </c>
      <c r="C360" s="52" t="s">
        <v>299</v>
      </c>
      <c r="D360" s="52" t="s">
        <v>165</v>
      </c>
      <c r="E360" s="52" t="s">
        <v>170</v>
      </c>
    </row>
    <row r="361" spans="1:5" x14ac:dyDescent="0.35">
      <c r="A361" s="52" t="s">
        <v>5675</v>
      </c>
      <c r="C361" s="52" t="s">
        <v>300</v>
      </c>
      <c r="D361" s="52" t="s">
        <v>165</v>
      </c>
      <c r="E361" s="52" t="s">
        <v>170</v>
      </c>
    </row>
    <row r="362" spans="1:5" x14ac:dyDescent="0.35">
      <c r="A362" s="52" t="s">
        <v>5676</v>
      </c>
      <c r="C362" s="52" t="s">
        <v>301</v>
      </c>
      <c r="D362" s="52" t="s">
        <v>165</v>
      </c>
      <c r="E362" s="52" t="s">
        <v>170</v>
      </c>
    </row>
    <row r="363" spans="1:5" x14ac:dyDescent="0.35">
      <c r="A363" s="52" t="s">
        <v>5677</v>
      </c>
      <c r="C363" s="52" t="s">
        <v>302</v>
      </c>
      <c r="D363" s="52" t="s">
        <v>165</v>
      </c>
      <c r="E363" s="52" t="s">
        <v>170</v>
      </c>
    </row>
    <row r="364" spans="1:5" x14ac:dyDescent="0.35">
      <c r="A364" s="52" t="s">
        <v>5678</v>
      </c>
      <c r="C364" s="52" t="s">
        <v>303</v>
      </c>
      <c r="D364" s="52" t="s">
        <v>165</v>
      </c>
      <c r="E364" s="52" t="s">
        <v>170</v>
      </c>
    </row>
    <row r="365" spans="1:5" x14ac:dyDescent="0.35">
      <c r="A365" s="52" t="s">
        <v>5679</v>
      </c>
      <c r="B365" s="40"/>
      <c r="C365" s="52" t="s">
        <v>304</v>
      </c>
      <c r="D365" s="52" t="s">
        <v>165</v>
      </c>
      <c r="E365" s="52" t="s">
        <v>170</v>
      </c>
    </row>
    <row r="366" spans="1:5" x14ac:dyDescent="0.35">
      <c r="A366" s="52" t="s">
        <v>5680</v>
      </c>
      <c r="C366" s="52" t="s">
        <v>305</v>
      </c>
      <c r="D366" s="52" t="s">
        <v>165</v>
      </c>
      <c r="E366" s="52" t="s">
        <v>170</v>
      </c>
    </row>
    <row r="367" spans="1:5" x14ac:dyDescent="0.35">
      <c r="A367" s="52" t="s">
        <v>5681</v>
      </c>
      <c r="B367" s="40"/>
      <c r="C367" s="52" t="s">
        <v>306</v>
      </c>
      <c r="D367" s="52" t="s">
        <v>165</v>
      </c>
      <c r="E367" s="52" t="s">
        <v>170</v>
      </c>
    </row>
    <row r="368" spans="1:5" x14ac:dyDescent="0.35">
      <c r="A368" s="52" t="s">
        <v>5682</v>
      </c>
      <c r="C368" s="52" t="s">
        <v>307</v>
      </c>
      <c r="D368" s="52" t="s">
        <v>165</v>
      </c>
      <c r="E368" s="52" t="s">
        <v>170</v>
      </c>
    </row>
    <row r="369" spans="1:5" x14ac:dyDescent="0.35">
      <c r="A369" s="52" t="s">
        <v>5683</v>
      </c>
      <c r="C369" s="52" t="s">
        <v>308</v>
      </c>
      <c r="D369" s="52" t="s">
        <v>165</v>
      </c>
      <c r="E369" s="52" t="s">
        <v>170</v>
      </c>
    </row>
    <row r="370" spans="1:5" x14ac:dyDescent="0.35">
      <c r="A370" s="52" t="s">
        <v>5684</v>
      </c>
      <c r="C370" s="52" t="s">
        <v>309</v>
      </c>
      <c r="D370" s="52" t="s">
        <v>165</v>
      </c>
      <c r="E370" s="52" t="s">
        <v>170</v>
      </c>
    </row>
    <row r="371" spans="1:5" x14ac:dyDescent="0.35">
      <c r="A371" s="52" t="s">
        <v>5685</v>
      </c>
      <c r="C371" s="52" t="s">
        <v>310</v>
      </c>
      <c r="D371" s="52" t="s">
        <v>165</v>
      </c>
      <c r="E371" s="52" t="s">
        <v>170</v>
      </c>
    </row>
    <row r="372" spans="1:5" x14ac:dyDescent="0.35">
      <c r="A372" s="52" t="s">
        <v>5686</v>
      </c>
      <c r="C372" s="52" t="s">
        <v>311</v>
      </c>
      <c r="D372" s="52" t="s">
        <v>165</v>
      </c>
      <c r="E372" s="52" t="s">
        <v>170</v>
      </c>
    </row>
    <row r="373" spans="1:5" x14ac:dyDescent="0.35">
      <c r="A373" s="52" t="s">
        <v>5687</v>
      </c>
      <c r="C373" s="52" t="s">
        <v>312</v>
      </c>
      <c r="D373" s="52" t="s">
        <v>165</v>
      </c>
      <c r="E373" s="52" t="s">
        <v>170</v>
      </c>
    </row>
    <row r="374" spans="1:5" x14ac:dyDescent="0.35">
      <c r="A374" s="52" t="s">
        <v>5688</v>
      </c>
      <c r="B374" s="40"/>
      <c r="C374" s="52" t="s">
        <v>1122</v>
      </c>
      <c r="D374" s="52" t="s">
        <v>165</v>
      </c>
      <c r="E374" s="52" t="s">
        <v>170</v>
      </c>
    </row>
    <row r="375" spans="1:5" x14ac:dyDescent="0.35">
      <c r="A375" s="52" t="s">
        <v>5770</v>
      </c>
      <c r="C375" s="52" t="s">
        <v>313</v>
      </c>
      <c r="D375" s="52" t="s">
        <v>165</v>
      </c>
      <c r="E375" s="52" t="s">
        <v>170</v>
      </c>
    </row>
    <row r="376" spans="1:5" x14ac:dyDescent="0.35">
      <c r="A376" s="52" t="s">
        <v>5689</v>
      </c>
      <c r="C376" s="52" t="s">
        <v>314</v>
      </c>
      <c r="D376" s="52" t="s">
        <v>165</v>
      </c>
      <c r="E376" s="52" t="s">
        <v>170</v>
      </c>
    </row>
    <row r="377" spans="1:5" x14ac:dyDescent="0.35">
      <c r="A377" s="52" t="s">
        <v>5690</v>
      </c>
      <c r="B377" s="40"/>
      <c r="C377" s="52" t="s">
        <v>315</v>
      </c>
      <c r="D377" s="52" t="s">
        <v>165</v>
      </c>
      <c r="E377" s="52" t="s">
        <v>170</v>
      </c>
    </row>
    <row r="378" spans="1:5" x14ac:dyDescent="0.35">
      <c r="A378" s="52" t="s">
        <v>5691</v>
      </c>
      <c r="B378" s="40"/>
      <c r="C378" s="52" t="s">
        <v>316</v>
      </c>
      <c r="D378" s="52" t="s">
        <v>165</v>
      </c>
      <c r="E378" s="52" t="s">
        <v>170</v>
      </c>
    </row>
    <row r="379" spans="1:5" x14ac:dyDescent="0.35">
      <c r="A379" s="52" t="s">
        <v>5692</v>
      </c>
      <c r="C379" s="52" t="s">
        <v>317</v>
      </c>
      <c r="D379" s="52" t="s">
        <v>165</v>
      </c>
      <c r="E379" s="52" t="s">
        <v>170</v>
      </c>
    </row>
    <row r="380" spans="1:5" x14ac:dyDescent="0.35">
      <c r="A380" s="52" t="s">
        <v>5693</v>
      </c>
      <c r="B380" s="40"/>
      <c r="C380" s="52" t="s">
        <v>318</v>
      </c>
      <c r="D380" s="52" t="s">
        <v>165</v>
      </c>
      <c r="E380" s="52" t="s">
        <v>170</v>
      </c>
    </row>
    <row r="381" spans="1:5" x14ac:dyDescent="0.35">
      <c r="A381" s="52" t="s">
        <v>5694</v>
      </c>
      <c r="C381" s="52" t="s">
        <v>319</v>
      </c>
      <c r="D381" s="52" t="s">
        <v>165</v>
      </c>
      <c r="E381" s="52" t="s">
        <v>170</v>
      </c>
    </row>
    <row r="382" spans="1:5" x14ac:dyDescent="0.35">
      <c r="A382" s="52" t="s">
        <v>5695</v>
      </c>
      <c r="B382" s="40"/>
      <c r="C382" s="52" t="s">
        <v>320</v>
      </c>
      <c r="D382" s="52" t="s">
        <v>165</v>
      </c>
      <c r="E382" s="52" t="s">
        <v>170</v>
      </c>
    </row>
    <row r="383" spans="1:5" x14ac:dyDescent="0.35">
      <c r="A383" s="52" t="s">
        <v>5696</v>
      </c>
      <c r="C383" s="52" t="s">
        <v>321</v>
      </c>
      <c r="D383" s="52" t="s">
        <v>165</v>
      </c>
      <c r="E383" s="52" t="s">
        <v>170</v>
      </c>
    </row>
    <row r="384" spans="1:5" x14ac:dyDescent="0.35">
      <c r="A384" s="52" t="s">
        <v>5697</v>
      </c>
      <c r="C384" s="52" t="s">
        <v>322</v>
      </c>
      <c r="D384" s="52" t="s">
        <v>165</v>
      </c>
      <c r="E384" s="52" t="s">
        <v>170</v>
      </c>
    </row>
    <row r="385" spans="1:5" x14ac:dyDescent="0.35">
      <c r="A385" s="52" t="s">
        <v>5698</v>
      </c>
      <c r="B385" s="40"/>
      <c r="C385" s="52" t="s">
        <v>1123</v>
      </c>
      <c r="D385" s="52" t="s">
        <v>165</v>
      </c>
      <c r="E385" s="52" t="s">
        <v>170</v>
      </c>
    </row>
    <row r="386" spans="1:5" x14ac:dyDescent="0.35">
      <c r="A386" s="52" t="s">
        <v>5699</v>
      </c>
      <c r="C386" s="52" t="s">
        <v>324</v>
      </c>
      <c r="D386" s="52" t="s">
        <v>165</v>
      </c>
      <c r="E386" s="52" t="s">
        <v>170</v>
      </c>
    </row>
    <row r="387" spans="1:5" x14ac:dyDescent="0.35">
      <c r="A387" s="52" t="s">
        <v>5700</v>
      </c>
      <c r="C387" s="52" t="s">
        <v>325</v>
      </c>
      <c r="D387" s="52" t="s">
        <v>165</v>
      </c>
      <c r="E387" s="52" t="s">
        <v>170</v>
      </c>
    </row>
    <row r="388" spans="1:5" x14ac:dyDescent="0.35">
      <c r="A388" s="52" t="s">
        <v>5701</v>
      </c>
      <c r="B388" s="40"/>
      <c r="C388" s="52" t="s">
        <v>326</v>
      </c>
      <c r="D388" s="52" t="s">
        <v>165</v>
      </c>
      <c r="E388" s="52" t="s">
        <v>170</v>
      </c>
    </row>
    <row r="389" spans="1:5" x14ac:dyDescent="0.35">
      <c r="A389" s="52" t="s">
        <v>5702</v>
      </c>
      <c r="C389" s="52" t="s">
        <v>327</v>
      </c>
      <c r="D389" s="52" t="s">
        <v>165</v>
      </c>
      <c r="E389" s="52" t="s">
        <v>170</v>
      </c>
    </row>
    <row r="390" spans="1:5" x14ac:dyDescent="0.35">
      <c r="A390" s="52" t="s">
        <v>5703</v>
      </c>
      <c r="C390" s="52" t="s">
        <v>328</v>
      </c>
      <c r="D390" s="52" t="s">
        <v>165</v>
      </c>
      <c r="E390" s="52" t="s">
        <v>170</v>
      </c>
    </row>
    <row r="391" spans="1:5" x14ac:dyDescent="0.35">
      <c r="A391" s="52" t="s">
        <v>5704</v>
      </c>
      <c r="B391" s="40"/>
      <c r="C391" s="52" t="s">
        <v>329</v>
      </c>
      <c r="D391" s="52" t="s">
        <v>165</v>
      </c>
      <c r="E391" s="52" t="s">
        <v>170</v>
      </c>
    </row>
    <row r="392" spans="1:5" x14ac:dyDescent="0.35">
      <c r="A392" s="52" t="s">
        <v>5705</v>
      </c>
      <c r="B392" s="40"/>
      <c r="C392" s="52" t="s">
        <v>330</v>
      </c>
      <c r="D392" s="52" t="s">
        <v>165</v>
      </c>
      <c r="E392" s="52" t="s">
        <v>170</v>
      </c>
    </row>
    <row r="393" spans="1:5" x14ac:dyDescent="0.35">
      <c r="A393" s="52" t="s">
        <v>5706</v>
      </c>
      <c r="B393" s="40"/>
      <c r="C393" s="52" t="s">
        <v>331</v>
      </c>
      <c r="D393" s="52" t="s">
        <v>165</v>
      </c>
      <c r="E393" s="52" t="s">
        <v>170</v>
      </c>
    </row>
    <row r="394" spans="1:5" x14ac:dyDescent="0.35">
      <c r="A394" s="52" t="s">
        <v>5707</v>
      </c>
      <c r="C394" s="52" t="s">
        <v>332</v>
      </c>
      <c r="D394" s="52" t="s">
        <v>165</v>
      </c>
      <c r="E394" s="52" t="s">
        <v>170</v>
      </c>
    </row>
    <row r="395" spans="1:5" x14ac:dyDescent="0.35">
      <c r="A395" s="52" t="s">
        <v>5708</v>
      </c>
      <c r="C395" s="52" t="s">
        <v>333</v>
      </c>
      <c r="D395" s="52" t="s">
        <v>165</v>
      </c>
      <c r="E395" s="52" t="s">
        <v>170</v>
      </c>
    </row>
    <row r="396" spans="1:5" x14ac:dyDescent="0.35">
      <c r="A396" s="52" t="s">
        <v>5709</v>
      </c>
      <c r="B396" s="40"/>
      <c r="C396" s="52" t="s">
        <v>334</v>
      </c>
      <c r="D396" s="52" t="s">
        <v>165</v>
      </c>
      <c r="E396" s="52" t="s">
        <v>170</v>
      </c>
    </row>
    <row r="397" spans="1:5" x14ac:dyDescent="0.35">
      <c r="A397" s="52" t="s">
        <v>5710</v>
      </c>
      <c r="B397" s="40"/>
      <c r="C397" s="52" t="s">
        <v>335</v>
      </c>
      <c r="D397" s="52" t="s">
        <v>165</v>
      </c>
      <c r="E397" s="52" t="s">
        <v>170</v>
      </c>
    </row>
    <row r="398" spans="1:5" x14ac:dyDescent="0.35">
      <c r="A398" s="52" t="s">
        <v>5711</v>
      </c>
      <c r="C398" s="52" t="s">
        <v>336</v>
      </c>
      <c r="D398" s="52" t="s">
        <v>165</v>
      </c>
      <c r="E398" s="52" t="s">
        <v>170</v>
      </c>
    </row>
    <row r="399" spans="1:5" x14ac:dyDescent="0.35">
      <c r="A399" s="52" t="s">
        <v>5712</v>
      </c>
      <c r="C399" s="52" t="s">
        <v>337</v>
      </c>
      <c r="D399" s="52" t="s">
        <v>165</v>
      </c>
      <c r="E399" s="52" t="s">
        <v>170</v>
      </c>
    </row>
    <row r="400" spans="1:5" x14ac:dyDescent="0.35">
      <c r="A400" s="52" t="s">
        <v>5713</v>
      </c>
      <c r="C400" s="52" t="s">
        <v>338</v>
      </c>
      <c r="D400" s="52" t="s">
        <v>165</v>
      </c>
      <c r="E400" s="52" t="s">
        <v>170</v>
      </c>
    </row>
    <row r="401" spans="1:5" x14ac:dyDescent="0.35">
      <c r="A401" s="52" t="s">
        <v>5714</v>
      </c>
      <c r="C401" s="52" t="s">
        <v>339</v>
      </c>
      <c r="D401" s="52" t="s">
        <v>165</v>
      </c>
      <c r="E401" s="52" t="s">
        <v>170</v>
      </c>
    </row>
    <row r="402" spans="1:5" x14ac:dyDescent="0.35">
      <c r="A402" s="52" t="s">
        <v>5715</v>
      </c>
      <c r="C402" s="52" t="s">
        <v>340</v>
      </c>
      <c r="D402" s="52" t="s">
        <v>165</v>
      </c>
      <c r="E402" s="52" t="s">
        <v>170</v>
      </c>
    </row>
    <row r="403" spans="1:5" x14ac:dyDescent="0.35">
      <c r="A403" s="52" t="s">
        <v>5716</v>
      </c>
      <c r="B403" s="40"/>
      <c r="C403" s="52" t="s">
        <v>341</v>
      </c>
      <c r="D403" s="52" t="s">
        <v>165</v>
      </c>
      <c r="E403" s="52" t="s">
        <v>170</v>
      </c>
    </row>
    <row r="404" spans="1:5" x14ac:dyDescent="0.35">
      <c r="A404" s="52" t="s">
        <v>5717</v>
      </c>
      <c r="C404" s="52" t="s">
        <v>342</v>
      </c>
      <c r="D404" s="52" t="s">
        <v>165</v>
      </c>
      <c r="E404" s="52" t="s">
        <v>170</v>
      </c>
    </row>
    <row r="405" spans="1:5" x14ac:dyDescent="0.35">
      <c r="A405" s="52" t="s">
        <v>5718</v>
      </c>
      <c r="C405" s="52" t="s">
        <v>343</v>
      </c>
      <c r="D405" s="52" t="s">
        <v>165</v>
      </c>
      <c r="E405" s="52" t="s">
        <v>170</v>
      </c>
    </row>
    <row r="406" spans="1:5" x14ac:dyDescent="0.35">
      <c r="A406" s="52" t="s">
        <v>5719</v>
      </c>
      <c r="C406" s="52" t="s">
        <v>344</v>
      </c>
      <c r="D406" s="52" t="s">
        <v>165</v>
      </c>
      <c r="E406" s="52" t="s">
        <v>170</v>
      </c>
    </row>
    <row r="407" spans="1:5" x14ac:dyDescent="0.35">
      <c r="A407" s="52" t="s">
        <v>5720</v>
      </c>
      <c r="C407" s="52" t="s">
        <v>345</v>
      </c>
      <c r="D407" s="52" t="s">
        <v>165</v>
      </c>
      <c r="E407" s="52" t="s">
        <v>170</v>
      </c>
    </row>
    <row r="408" spans="1:5" x14ac:dyDescent="0.35">
      <c r="A408" s="52" t="s">
        <v>5721</v>
      </c>
      <c r="C408" s="52" t="s">
        <v>346</v>
      </c>
      <c r="D408" s="52" t="s">
        <v>165</v>
      </c>
      <c r="E408" s="52" t="s">
        <v>170</v>
      </c>
    </row>
    <row r="409" spans="1:5" x14ac:dyDescent="0.35">
      <c r="A409" s="52" t="s">
        <v>5722</v>
      </c>
      <c r="C409" s="52" t="s">
        <v>347</v>
      </c>
      <c r="D409" s="52" t="s">
        <v>165</v>
      </c>
      <c r="E409" s="52" t="s">
        <v>170</v>
      </c>
    </row>
    <row r="410" spans="1:5" x14ac:dyDescent="0.35">
      <c r="A410" s="52" t="s">
        <v>5723</v>
      </c>
      <c r="C410" s="52" t="s">
        <v>348</v>
      </c>
      <c r="D410" s="52" t="s">
        <v>165</v>
      </c>
      <c r="E410" s="52" t="s">
        <v>170</v>
      </c>
    </row>
    <row r="411" spans="1:5" x14ac:dyDescent="0.35">
      <c r="A411" s="52" t="s">
        <v>5774</v>
      </c>
      <c r="C411" s="52" t="s">
        <v>349</v>
      </c>
      <c r="D411" s="52" t="s">
        <v>165</v>
      </c>
      <c r="E411" s="52" t="s">
        <v>170</v>
      </c>
    </row>
    <row r="412" spans="1:5" x14ac:dyDescent="0.35">
      <c r="A412" s="52" t="s">
        <v>5724</v>
      </c>
      <c r="B412" s="40"/>
      <c r="C412" s="52" t="s">
        <v>350</v>
      </c>
      <c r="D412" s="52" t="s">
        <v>165</v>
      </c>
      <c r="E412" s="52" t="s">
        <v>170</v>
      </c>
    </row>
    <row r="413" spans="1:5" x14ac:dyDescent="0.35">
      <c r="A413" s="52" t="s">
        <v>5725</v>
      </c>
      <c r="C413" s="52" t="s">
        <v>351</v>
      </c>
      <c r="D413" s="52" t="s">
        <v>165</v>
      </c>
      <c r="E413" s="52" t="s">
        <v>170</v>
      </c>
    </row>
    <row r="414" spans="1:5" x14ac:dyDescent="0.35">
      <c r="A414" s="52" t="s">
        <v>5733</v>
      </c>
      <c r="B414" s="40"/>
      <c r="C414" s="52" t="s">
        <v>352</v>
      </c>
      <c r="D414" s="52" t="s">
        <v>165</v>
      </c>
      <c r="E414" s="52" t="s">
        <v>170</v>
      </c>
    </row>
    <row r="415" spans="1:5" x14ac:dyDescent="0.35">
      <c r="A415" s="52" t="s">
        <v>5736</v>
      </c>
      <c r="C415" s="52" t="s">
        <v>353</v>
      </c>
      <c r="D415" s="52" t="s">
        <v>165</v>
      </c>
      <c r="E415" s="52" t="s">
        <v>170</v>
      </c>
    </row>
    <row r="416" spans="1:5" x14ac:dyDescent="0.35">
      <c r="A416" s="52" t="s">
        <v>5734</v>
      </c>
      <c r="C416" s="52" t="s">
        <v>354</v>
      </c>
      <c r="D416" s="52" t="s">
        <v>165</v>
      </c>
      <c r="E416" s="52" t="s">
        <v>170</v>
      </c>
    </row>
    <row r="417" spans="1:5" x14ac:dyDescent="0.35">
      <c r="A417" s="52" t="s">
        <v>5735</v>
      </c>
      <c r="C417" s="52" t="s">
        <v>355</v>
      </c>
      <c r="D417" s="52" t="s">
        <v>165</v>
      </c>
      <c r="E417" s="52" t="s">
        <v>170</v>
      </c>
    </row>
    <row r="418" spans="1:5" x14ac:dyDescent="0.35">
      <c r="A418" s="52" t="s">
        <v>5737</v>
      </c>
      <c r="C418" s="52" t="s">
        <v>356</v>
      </c>
      <c r="D418" s="52" t="s">
        <v>165</v>
      </c>
      <c r="E418" s="52" t="s">
        <v>170</v>
      </c>
    </row>
    <row r="419" spans="1:5" x14ac:dyDescent="0.35">
      <c r="A419" s="52" t="s">
        <v>5738</v>
      </c>
      <c r="C419" s="52" t="s">
        <v>357</v>
      </c>
      <c r="D419" s="52" t="s">
        <v>165</v>
      </c>
      <c r="E419" s="52" t="s">
        <v>170</v>
      </c>
    </row>
    <row r="420" spans="1:5" x14ac:dyDescent="0.35">
      <c r="A420" s="52" t="s">
        <v>5742</v>
      </c>
      <c r="C420" s="52" t="s">
        <v>358</v>
      </c>
      <c r="D420" s="52" t="s">
        <v>165</v>
      </c>
      <c r="E420" s="52" t="s">
        <v>170</v>
      </c>
    </row>
    <row r="421" spans="1:5" x14ac:dyDescent="0.35">
      <c r="A421" s="52" t="s">
        <v>5743</v>
      </c>
      <c r="C421" s="52" t="s">
        <v>359</v>
      </c>
      <c r="D421" s="52" t="s">
        <v>165</v>
      </c>
      <c r="E421" s="52" t="s">
        <v>170</v>
      </c>
    </row>
    <row r="422" spans="1:5" x14ac:dyDescent="0.35">
      <c r="A422" s="52" t="s">
        <v>5744</v>
      </c>
      <c r="C422" s="52" t="s">
        <v>360</v>
      </c>
      <c r="D422" s="52" t="s">
        <v>165</v>
      </c>
      <c r="E422" s="52" t="s">
        <v>170</v>
      </c>
    </row>
    <row r="423" spans="1:5" x14ac:dyDescent="0.35">
      <c r="A423" s="52" t="s">
        <v>5745</v>
      </c>
      <c r="C423" s="52" t="s">
        <v>361</v>
      </c>
      <c r="D423" s="52" t="s">
        <v>165</v>
      </c>
      <c r="E423" s="52" t="s">
        <v>170</v>
      </c>
    </row>
    <row r="424" spans="1:5" x14ac:dyDescent="0.35">
      <c r="A424" s="52" t="s">
        <v>5746</v>
      </c>
      <c r="C424" s="52" t="s">
        <v>362</v>
      </c>
      <c r="D424" s="52" t="s">
        <v>165</v>
      </c>
      <c r="E424" s="52" t="s">
        <v>170</v>
      </c>
    </row>
    <row r="425" spans="1:5" x14ac:dyDescent="0.35">
      <c r="A425" s="52" t="s">
        <v>5747</v>
      </c>
      <c r="C425" s="52" t="s">
        <v>363</v>
      </c>
      <c r="D425" s="52" t="s">
        <v>165</v>
      </c>
      <c r="E425" s="52" t="s">
        <v>170</v>
      </c>
    </row>
    <row r="426" spans="1:5" x14ac:dyDescent="0.35">
      <c r="A426" s="52" t="s">
        <v>5739</v>
      </c>
      <c r="B426" s="40"/>
      <c r="C426" s="52" t="s">
        <v>364</v>
      </c>
      <c r="D426" s="52" t="s">
        <v>165</v>
      </c>
      <c r="E426" s="52" t="s">
        <v>170</v>
      </c>
    </row>
    <row r="427" spans="1:5" x14ac:dyDescent="0.35">
      <c r="A427" s="52" t="s">
        <v>5740</v>
      </c>
      <c r="C427" s="52" t="s">
        <v>365</v>
      </c>
      <c r="D427" s="52" t="s">
        <v>165</v>
      </c>
      <c r="E427" s="52" t="s">
        <v>170</v>
      </c>
    </row>
    <row r="428" spans="1:5" x14ac:dyDescent="0.35">
      <c r="A428" s="52" t="s">
        <v>5741</v>
      </c>
      <c r="C428" s="52" t="s">
        <v>366</v>
      </c>
      <c r="D428" s="52" t="s">
        <v>165</v>
      </c>
      <c r="E428" s="52" t="s">
        <v>170</v>
      </c>
    </row>
    <row r="429" spans="1:5" x14ac:dyDescent="0.35">
      <c r="A429" s="52" t="s">
        <v>5748</v>
      </c>
      <c r="C429" s="52" t="s">
        <v>367</v>
      </c>
      <c r="D429" s="52" t="s">
        <v>165</v>
      </c>
      <c r="E429" s="52" t="s">
        <v>170</v>
      </c>
    </row>
    <row r="430" spans="1:5" x14ac:dyDescent="0.35">
      <c r="A430" s="52" t="s">
        <v>5749</v>
      </c>
      <c r="C430" s="52" t="s">
        <v>368</v>
      </c>
      <c r="D430" s="52" t="s">
        <v>165</v>
      </c>
      <c r="E430" s="52" t="s">
        <v>170</v>
      </c>
    </row>
    <row r="431" spans="1:5" x14ac:dyDescent="0.35">
      <c r="A431" s="52" t="s">
        <v>5750</v>
      </c>
      <c r="C431" s="52" t="s">
        <v>369</v>
      </c>
      <c r="D431" s="52" t="s">
        <v>165</v>
      </c>
      <c r="E431" s="52" t="s">
        <v>170</v>
      </c>
    </row>
    <row r="432" spans="1:5" x14ac:dyDescent="0.35">
      <c r="A432" s="52" t="s">
        <v>5751</v>
      </c>
      <c r="C432" s="52" t="s">
        <v>370</v>
      </c>
      <c r="D432" s="52" t="s">
        <v>165</v>
      </c>
      <c r="E432" s="52" t="s">
        <v>170</v>
      </c>
    </row>
    <row r="433" spans="1:5" x14ac:dyDescent="0.35">
      <c r="A433" s="52" t="s">
        <v>5752</v>
      </c>
      <c r="C433" s="52" t="s">
        <v>371</v>
      </c>
      <c r="D433" s="52" t="s">
        <v>165</v>
      </c>
      <c r="E433" s="52" t="s">
        <v>170</v>
      </c>
    </row>
    <row r="434" spans="1:5" x14ac:dyDescent="0.35">
      <c r="A434" s="52" t="s">
        <v>5753</v>
      </c>
      <c r="C434" s="52" t="s">
        <v>372</v>
      </c>
      <c r="D434" s="52" t="s">
        <v>165</v>
      </c>
      <c r="E434" s="52" t="s">
        <v>170</v>
      </c>
    </row>
    <row r="435" spans="1:5" x14ac:dyDescent="0.35">
      <c r="A435" s="52" t="s">
        <v>5754</v>
      </c>
      <c r="C435" s="52" t="s">
        <v>373</v>
      </c>
      <c r="D435" s="52" t="s">
        <v>165</v>
      </c>
      <c r="E435" s="52" t="s">
        <v>170</v>
      </c>
    </row>
    <row r="436" spans="1:5" x14ac:dyDescent="0.35">
      <c r="A436" s="52" t="s">
        <v>5755</v>
      </c>
      <c r="C436" s="52" t="s">
        <v>374</v>
      </c>
      <c r="D436" s="52" t="s">
        <v>165</v>
      </c>
      <c r="E436" s="52" t="s">
        <v>170</v>
      </c>
    </row>
    <row r="437" spans="1:5" x14ac:dyDescent="0.35">
      <c r="A437" s="52" t="s">
        <v>5726</v>
      </c>
      <c r="C437" s="52" t="s">
        <v>375</v>
      </c>
      <c r="D437" s="52" t="s">
        <v>165</v>
      </c>
      <c r="E437" s="52" t="s">
        <v>170</v>
      </c>
    </row>
    <row r="438" spans="1:5" x14ac:dyDescent="0.35">
      <c r="A438" s="52" t="s">
        <v>5727</v>
      </c>
      <c r="C438" s="52" t="s">
        <v>376</v>
      </c>
      <c r="D438" s="52" t="s">
        <v>165</v>
      </c>
      <c r="E438" s="52" t="s">
        <v>170</v>
      </c>
    </row>
    <row r="439" spans="1:5" x14ac:dyDescent="0.35">
      <c r="A439" s="52" t="s">
        <v>5728</v>
      </c>
      <c r="C439" s="52" t="s">
        <v>377</v>
      </c>
      <c r="D439" s="52" t="s">
        <v>165</v>
      </c>
      <c r="E439" s="52" t="s">
        <v>170</v>
      </c>
    </row>
    <row r="440" spans="1:5" x14ac:dyDescent="0.35">
      <c r="A440" s="52" t="s">
        <v>5730</v>
      </c>
      <c r="C440" s="52" t="s">
        <v>378</v>
      </c>
      <c r="D440" s="52" t="s">
        <v>165</v>
      </c>
      <c r="E440" s="52" t="s">
        <v>170</v>
      </c>
    </row>
    <row r="441" spans="1:5" x14ac:dyDescent="0.35">
      <c r="A441" s="52" t="s">
        <v>5729</v>
      </c>
      <c r="B441" s="40"/>
      <c r="C441" s="52" t="s">
        <v>379</v>
      </c>
      <c r="D441" s="52" t="s">
        <v>165</v>
      </c>
      <c r="E441" s="52" t="s">
        <v>170</v>
      </c>
    </row>
    <row r="442" spans="1:5" x14ac:dyDescent="0.35">
      <c r="A442" s="52" t="s">
        <v>5731</v>
      </c>
      <c r="B442" s="40"/>
      <c r="C442" s="52" t="s">
        <v>380</v>
      </c>
      <c r="D442" s="52" t="s">
        <v>165</v>
      </c>
      <c r="E442" s="52" t="s">
        <v>170</v>
      </c>
    </row>
    <row r="443" spans="1:5" x14ac:dyDescent="0.35">
      <c r="A443" s="52" t="s">
        <v>5732</v>
      </c>
      <c r="C443" s="52" t="s">
        <v>381</v>
      </c>
      <c r="D443" s="52" t="s">
        <v>165</v>
      </c>
      <c r="E443" s="52" t="s">
        <v>170</v>
      </c>
    </row>
    <row r="444" spans="1:5" x14ac:dyDescent="0.35">
      <c r="A444" s="52" t="s">
        <v>5756</v>
      </c>
      <c r="C444" s="52" t="s">
        <v>382</v>
      </c>
      <c r="D444" s="52" t="s">
        <v>165</v>
      </c>
      <c r="E444" s="52" t="s">
        <v>170</v>
      </c>
    </row>
    <row r="445" spans="1:5" x14ac:dyDescent="0.35">
      <c r="A445" s="52" t="s">
        <v>5757</v>
      </c>
      <c r="C445" s="52" t="s">
        <v>383</v>
      </c>
      <c r="D445" s="52" t="s">
        <v>165</v>
      </c>
      <c r="E445" s="52" t="s">
        <v>170</v>
      </c>
    </row>
    <row r="446" spans="1:5" x14ac:dyDescent="0.35">
      <c r="A446" s="52" t="s">
        <v>5758</v>
      </c>
      <c r="C446" s="52" t="s">
        <v>161</v>
      </c>
      <c r="D446" s="52" t="s">
        <v>165</v>
      </c>
      <c r="E446" s="52" t="s">
        <v>170</v>
      </c>
    </row>
    <row r="447" spans="1:5" x14ac:dyDescent="0.35">
      <c r="A447" s="52" t="s">
        <v>5759</v>
      </c>
      <c r="C447" s="52" t="s">
        <v>1124</v>
      </c>
      <c r="D447" s="52" t="s">
        <v>165</v>
      </c>
      <c r="E447" s="52" t="s">
        <v>170</v>
      </c>
    </row>
    <row r="448" spans="1:5" x14ac:dyDescent="0.35">
      <c r="A448" s="52" t="s">
        <v>5760</v>
      </c>
      <c r="C448" s="52" t="s">
        <v>384</v>
      </c>
      <c r="D448" s="52" t="s">
        <v>165</v>
      </c>
      <c r="E448" s="52" t="s">
        <v>170</v>
      </c>
    </row>
    <row r="449" spans="1:5" x14ac:dyDescent="0.35">
      <c r="A449" s="52" t="s">
        <v>5761</v>
      </c>
      <c r="C449" s="52" t="s">
        <v>385</v>
      </c>
      <c r="D449" s="52" t="s">
        <v>165</v>
      </c>
      <c r="E449" s="52" t="s">
        <v>170</v>
      </c>
    </row>
    <row r="450" spans="1:5" x14ac:dyDescent="0.35">
      <c r="A450" s="52" t="s">
        <v>5764</v>
      </c>
      <c r="C450" s="52" t="s">
        <v>386</v>
      </c>
      <c r="D450" s="52" t="s">
        <v>165</v>
      </c>
      <c r="E450" s="52" t="s">
        <v>170</v>
      </c>
    </row>
    <row r="451" spans="1:5" x14ac:dyDescent="0.35">
      <c r="A451" s="52" t="s">
        <v>5765</v>
      </c>
      <c r="C451" s="52" t="s">
        <v>387</v>
      </c>
      <c r="D451" s="52" t="s">
        <v>165</v>
      </c>
      <c r="E451" s="52" t="s">
        <v>170</v>
      </c>
    </row>
    <row r="452" spans="1:5" x14ac:dyDescent="0.35">
      <c r="A452" s="52" t="s">
        <v>5762</v>
      </c>
      <c r="C452" s="52" t="s">
        <v>388</v>
      </c>
      <c r="D452" s="52" t="s">
        <v>165</v>
      </c>
      <c r="E452" s="52" t="s">
        <v>170</v>
      </c>
    </row>
    <row r="453" spans="1:5" x14ac:dyDescent="0.35">
      <c r="A453" s="52" t="s">
        <v>5763</v>
      </c>
      <c r="C453" s="52" t="s">
        <v>389</v>
      </c>
      <c r="D453" s="52" t="s">
        <v>165</v>
      </c>
      <c r="E453" s="52" t="s">
        <v>170</v>
      </c>
    </row>
    <row r="454" spans="1:5" x14ac:dyDescent="0.35">
      <c r="A454" s="52" t="s">
        <v>5766</v>
      </c>
      <c r="C454" s="52" t="s">
        <v>390</v>
      </c>
      <c r="D454" s="52" t="s">
        <v>165</v>
      </c>
      <c r="E454" s="52" t="s">
        <v>170</v>
      </c>
    </row>
    <row r="455" spans="1:5" x14ac:dyDescent="0.35">
      <c r="A455" s="52" t="s">
        <v>6018</v>
      </c>
      <c r="C455" s="52" t="s">
        <v>161</v>
      </c>
      <c r="D455" s="52" t="s">
        <v>168</v>
      </c>
      <c r="E455" s="52" t="s">
        <v>163</v>
      </c>
    </row>
    <row r="456" spans="1:5" x14ac:dyDescent="0.35">
      <c r="A456" s="52" t="s">
        <v>6019</v>
      </c>
      <c r="C456" s="52" t="s">
        <v>161</v>
      </c>
      <c r="D456" s="52" t="s">
        <v>166</v>
      </c>
      <c r="E456" s="52" t="s">
        <v>163</v>
      </c>
    </row>
    <row r="457" spans="1:5" hidden="1" x14ac:dyDescent="0.35">
      <c r="D457" s="52"/>
      <c r="E457" s="52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2B12-8994-49FC-9203-02C2D072CD89}">
  <sheetPr>
    <tabColor theme="3" tint="0.39997558519241921"/>
  </sheetPr>
  <dimension ref="A1:E469"/>
  <sheetViews>
    <sheetView topLeftCell="A438" workbookViewId="0">
      <selection activeCell="A42" sqref="A42"/>
    </sheetView>
  </sheetViews>
  <sheetFormatPr defaultRowHeight="14.5" x14ac:dyDescent="0.35"/>
  <cols>
    <col min="1" max="1" width="71.453125" bestFit="1" customWidth="1"/>
  </cols>
  <sheetData>
    <row r="1" spans="1:5" x14ac:dyDescent="0.35">
      <c r="A1" s="207" t="s">
        <v>5551</v>
      </c>
      <c r="B1" s="199" t="s">
        <v>6020</v>
      </c>
      <c r="C1" s="208" t="s">
        <v>5552</v>
      </c>
      <c r="D1" s="208" t="s">
        <v>159</v>
      </c>
      <c r="E1" s="209" t="s">
        <v>160</v>
      </c>
    </row>
    <row r="2" spans="1:5" x14ac:dyDescent="0.35">
      <c r="A2" s="197" t="s">
        <v>6393</v>
      </c>
      <c r="B2" s="198"/>
      <c r="C2" s="198"/>
      <c r="D2" s="210"/>
      <c r="E2" s="211"/>
    </row>
    <row r="3" spans="1:5" x14ac:dyDescent="0.35">
      <c r="A3" s="212" t="s">
        <v>5778</v>
      </c>
      <c r="B3" s="198"/>
      <c r="C3" s="210" t="s">
        <v>161</v>
      </c>
      <c r="D3" s="210" t="s">
        <v>162</v>
      </c>
      <c r="E3" s="211" t="s">
        <v>163</v>
      </c>
    </row>
    <row r="4" spans="1:5" x14ac:dyDescent="0.35">
      <c r="A4" s="212" t="s">
        <v>5779</v>
      </c>
      <c r="B4" s="198"/>
      <c r="C4" s="210" t="s">
        <v>169</v>
      </c>
      <c r="D4" s="210" t="s">
        <v>162</v>
      </c>
      <c r="E4" s="211" t="s">
        <v>170</v>
      </c>
    </row>
    <row r="5" spans="1:5" x14ac:dyDescent="0.35">
      <c r="A5" s="212" t="s">
        <v>5780</v>
      </c>
      <c r="B5" s="198"/>
      <c r="C5" s="210" t="s">
        <v>171</v>
      </c>
      <c r="D5" s="210" t="s">
        <v>162</v>
      </c>
      <c r="E5" s="211" t="s">
        <v>170</v>
      </c>
    </row>
    <row r="6" spans="1:5" x14ac:dyDescent="0.35">
      <c r="A6" s="212" t="s">
        <v>5998</v>
      </c>
      <c r="B6" s="198"/>
      <c r="C6" s="210" t="s">
        <v>172</v>
      </c>
      <c r="D6" s="210" t="s">
        <v>162</v>
      </c>
      <c r="E6" s="211" t="s">
        <v>170</v>
      </c>
    </row>
    <row r="7" spans="1:5" x14ac:dyDescent="0.35">
      <c r="A7" s="212" t="s">
        <v>5781</v>
      </c>
      <c r="B7" s="198"/>
      <c r="C7" s="210" t="s">
        <v>173</v>
      </c>
      <c r="D7" s="210" t="s">
        <v>162</v>
      </c>
      <c r="E7" s="211" t="s">
        <v>170</v>
      </c>
    </row>
    <row r="8" spans="1:5" x14ac:dyDescent="0.35">
      <c r="A8" s="212" t="s">
        <v>5782</v>
      </c>
      <c r="B8" s="213"/>
      <c r="C8" s="210" t="s">
        <v>174</v>
      </c>
      <c r="D8" s="210" t="s">
        <v>162</v>
      </c>
      <c r="E8" s="211" t="s">
        <v>170</v>
      </c>
    </row>
    <row r="9" spans="1:5" x14ac:dyDescent="0.35">
      <c r="A9" s="212" t="s">
        <v>5783</v>
      </c>
      <c r="B9" s="213"/>
      <c r="C9" s="210" t="s">
        <v>175</v>
      </c>
      <c r="D9" s="210" t="s">
        <v>162</v>
      </c>
      <c r="E9" s="211" t="s">
        <v>170</v>
      </c>
    </row>
    <row r="10" spans="1:5" x14ac:dyDescent="0.35">
      <c r="A10" s="212" t="s">
        <v>5784</v>
      </c>
      <c r="B10" s="198"/>
      <c r="C10" s="210" t="s">
        <v>176</v>
      </c>
      <c r="D10" s="210" t="s">
        <v>162</v>
      </c>
      <c r="E10" s="211" t="s">
        <v>170</v>
      </c>
    </row>
    <row r="11" spans="1:5" x14ac:dyDescent="0.35">
      <c r="A11" s="212" t="s">
        <v>5785</v>
      </c>
      <c r="B11" s="198"/>
      <c r="C11" s="210" t="s">
        <v>177</v>
      </c>
      <c r="D11" s="210" t="s">
        <v>162</v>
      </c>
      <c r="E11" s="211" t="s">
        <v>170</v>
      </c>
    </row>
    <row r="12" spans="1:5" x14ac:dyDescent="0.35">
      <c r="A12" s="212" t="s">
        <v>5786</v>
      </c>
      <c r="B12" s="198"/>
      <c r="C12" s="210" t="s">
        <v>178</v>
      </c>
      <c r="D12" s="210" t="s">
        <v>162</v>
      </c>
      <c r="E12" s="211" t="s">
        <v>170</v>
      </c>
    </row>
    <row r="13" spans="1:5" x14ac:dyDescent="0.35">
      <c r="A13" s="212" t="s">
        <v>5787</v>
      </c>
      <c r="B13" s="198"/>
      <c r="C13" s="210" t="s">
        <v>179</v>
      </c>
      <c r="D13" s="210" t="s">
        <v>162</v>
      </c>
      <c r="E13" s="211" t="s">
        <v>170</v>
      </c>
    </row>
    <row r="14" spans="1:5" x14ac:dyDescent="0.35">
      <c r="A14" s="212" t="s">
        <v>5789</v>
      </c>
      <c r="B14" s="198"/>
      <c r="C14" s="210" t="s">
        <v>180</v>
      </c>
      <c r="D14" s="210" t="s">
        <v>162</v>
      </c>
      <c r="E14" s="211" t="s">
        <v>170</v>
      </c>
    </row>
    <row r="15" spans="1:5" x14ac:dyDescent="0.35">
      <c r="A15" s="212" t="s">
        <v>5788</v>
      </c>
      <c r="B15" s="198"/>
      <c r="C15" s="210" t="s">
        <v>181</v>
      </c>
      <c r="D15" s="210" t="s">
        <v>162</v>
      </c>
      <c r="E15" s="211" t="s">
        <v>170</v>
      </c>
    </row>
    <row r="16" spans="1:5" x14ac:dyDescent="0.35">
      <c r="A16" s="212" t="s">
        <v>5790</v>
      </c>
      <c r="B16" s="198"/>
      <c r="C16" s="210" t="s">
        <v>182</v>
      </c>
      <c r="D16" s="210" t="s">
        <v>162</v>
      </c>
      <c r="E16" s="211" t="s">
        <v>170</v>
      </c>
    </row>
    <row r="17" spans="1:5" x14ac:dyDescent="0.35">
      <c r="A17" s="212" t="s">
        <v>5791</v>
      </c>
      <c r="B17" s="198"/>
      <c r="C17" s="210" t="s">
        <v>183</v>
      </c>
      <c r="D17" s="210" t="s">
        <v>162</v>
      </c>
      <c r="E17" s="211" t="s">
        <v>170</v>
      </c>
    </row>
    <row r="18" spans="1:5" x14ac:dyDescent="0.35">
      <c r="A18" s="212" t="s">
        <v>5792</v>
      </c>
      <c r="B18" s="198"/>
      <c r="C18" s="210" t="s">
        <v>184</v>
      </c>
      <c r="D18" s="210" t="s">
        <v>162</v>
      </c>
      <c r="E18" s="211" t="s">
        <v>170</v>
      </c>
    </row>
    <row r="19" spans="1:5" x14ac:dyDescent="0.35">
      <c r="A19" s="212" t="s">
        <v>5793</v>
      </c>
      <c r="B19" s="198"/>
      <c r="C19" s="210" t="s">
        <v>185</v>
      </c>
      <c r="D19" s="210" t="s">
        <v>162</v>
      </c>
      <c r="E19" s="211" t="s">
        <v>170</v>
      </c>
    </row>
    <row r="20" spans="1:5" x14ac:dyDescent="0.35">
      <c r="A20" s="212" t="s">
        <v>5794</v>
      </c>
      <c r="B20" s="198"/>
      <c r="C20" s="210" t="s">
        <v>186</v>
      </c>
      <c r="D20" s="210" t="s">
        <v>162</v>
      </c>
      <c r="E20" s="211" t="s">
        <v>170</v>
      </c>
    </row>
    <row r="21" spans="1:5" x14ac:dyDescent="0.35">
      <c r="A21" s="212" t="s">
        <v>5795</v>
      </c>
      <c r="B21" s="198"/>
      <c r="C21" s="210" t="s">
        <v>187</v>
      </c>
      <c r="D21" s="210" t="s">
        <v>162</v>
      </c>
      <c r="E21" s="211" t="s">
        <v>170</v>
      </c>
    </row>
    <row r="22" spans="1:5" x14ac:dyDescent="0.35">
      <c r="A22" s="212" t="s">
        <v>5796</v>
      </c>
      <c r="B22" s="198"/>
      <c r="C22" s="210" t="s">
        <v>188</v>
      </c>
      <c r="D22" s="210" t="s">
        <v>162</v>
      </c>
      <c r="E22" s="211" t="s">
        <v>170</v>
      </c>
    </row>
    <row r="23" spans="1:5" x14ac:dyDescent="0.35">
      <c r="A23" s="212" t="s">
        <v>5797</v>
      </c>
      <c r="B23" s="198"/>
      <c r="C23" s="210" t="s">
        <v>189</v>
      </c>
      <c r="D23" s="210" t="s">
        <v>162</v>
      </c>
      <c r="E23" s="211" t="s">
        <v>170</v>
      </c>
    </row>
    <row r="24" spans="1:5" x14ac:dyDescent="0.35">
      <c r="A24" s="212" t="s">
        <v>5798</v>
      </c>
      <c r="B24" s="198"/>
      <c r="C24" s="210" t="s">
        <v>190</v>
      </c>
      <c r="D24" s="210" t="s">
        <v>162</v>
      </c>
      <c r="E24" s="211" t="s">
        <v>170</v>
      </c>
    </row>
    <row r="25" spans="1:5" x14ac:dyDescent="0.35">
      <c r="A25" s="212" t="s">
        <v>6001</v>
      </c>
      <c r="B25" s="198"/>
      <c r="C25" s="210" t="s">
        <v>191</v>
      </c>
      <c r="D25" s="210" t="s">
        <v>162</v>
      </c>
      <c r="E25" s="211" t="s">
        <v>170</v>
      </c>
    </row>
    <row r="26" spans="1:5" x14ac:dyDescent="0.35">
      <c r="A26" s="212" t="s">
        <v>5799</v>
      </c>
      <c r="B26" s="198"/>
      <c r="C26" s="210" t="s">
        <v>192</v>
      </c>
      <c r="D26" s="210" t="s">
        <v>162</v>
      </c>
      <c r="E26" s="211" t="s">
        <v>170</v>
      </c>
    </row>
    <row r="27" spans="1:5" x14ac:dyDescent="0.35">
      <c r="A27" s="212" t="s">
        <v>5800</v>
      </c>
      <c r="B27" s="198"/>
      <c r="C27" s="210" t="s">
        <v>193</v>
      </c>
      <c r="D27" s="210" t="s">
        <v>162</v>
      </c>
      <c r="E27" s="211" t="s">
        <v>170</v>
      </c>
    </row>
    <row r="28" spans="1:5" x14ac:dyDescent="0.35">
      <c r="A28" s="212" t="s">
        <v>5801</v>
      </c>
      <c r="B28" s="198"/>
      <c r="C28" s="210" t="s">
        <v>194</v>
      </c>
      <c r="D28" s="210" t="s">
        <v>162</v>
      </c>
      <c r="E28" s="211" t="s">
        <v>170</v>
      </c>
    </row>
    <row r="29" spans="1:5" x14ac:dyDescent="0.35">
      <c r="A29" s="212" t="s">
        <v>5802</v>
      </c>
      <c r="B29" s="198"/>
      <c r="C29" s="210" t="s">
        <v>195</v>
      </c>
      <c r="D29" s="210" t="s">
        <v>162</v>
      </c>
      <c r="E29" s="211" t="s">
        <v>170</v>
      </c>
    </row>
    <row r="30" spans="1:5" x14ac:dyDescent="0.35">
      <c r="A30" s="212" t="s">
        <v>5803</v>
      </c>
      <c r="B30" s="198"/>
      <c r="C30" s="210" t="s">
        <v>196</v>
      </c>
      <c r="D30" s="210" t="s">
        <v>162</v>
      </c>
      <c r="E30" s="211" t="s">
        <v>170</v>
      </c>
    </row>
    <row r="31" spans="1:5" x14ac:dyDescent="0.35">
      <c r="A31" s="212" t="s">
        <v>5804</v>
      </c>
      <c r="B31" s="198"/>
      <c r="C31" s="210" t="s">
        <v>197</v>
      </c>
      <c r="D31" s="210" t="s">
        <v>162</v>
      </c>
      <c r="E31" s="211" t="s">
        <v>170</v>
      </c>
    </row>
    <row r="32" spans="1:5" x14ac:dyDescent="0.35">
      <c r="A32" s="212" t="s">
        <v>5805</v>
      </c>
      <c r="B32" s="198"/>
      <c r="C32" s="210" t="s">
        <v>198</v>
      </c>
      <c r="D32" s="210" t="s">
        <v>162</v>
      </c>
      <c r="E32" s="211" t="s">
        <v>170</v>
      </c>
    </row>
    <row r="33" spans="1:5" x14ac:dyDescent="0.35">
      <c r="A33" s="212" t="s">
        <v>5806</v>
      </c>
      <c r="B33" s="198"/>
      <c r="C33" s="210" t="s">
        <v>199</v>
      </c>
      <c r="D33" s="210" t="s">
        <v>162</v>
      </c>
      <c r="E33" s="211" t="s">
        <v>170</v>
      </c>
    </row>
    <row r="34" spans="1:5" x14ac:dyDescent="0.35">
      <c r="A34" s="212" t="s">
        <v>5807</v>
      </c>
      <c r="B34" s="198"/>
      <c r="C34" s="210" t="s">
        <v>200</v>
      </c>
      <c r="D34" s="210" t="s">
        <v>162</v>
      </c>
      <c r="E34" s="211" t="s">
        <v>170</v>
      </c>
    </row>
    <row r="35" spans="1:5" x14ac:dyDescent="0.35">
      <c r="A35" s="212" t="s">
        <v>5808</v>
      </c>
      <c r="B35" s="198"/>
      <c r="C35" s="210" t="s">
        <v>201</v>
      </c>
      <c r="D35" s="210" t="s">
        <v>162</v>
      </c>
      <c r="E35" s="211" t="s">
        <v>170</v>
      </c>
    </row>
    <row r="36" spans="1:5" x14ac:dyDescent="0.35">
      <c r="A36" s="212" t="s">
        <v>5809</v>
      </c>
      <c r="B36" s="198"/>
      <c r="C36" s="210" t="s">
        <v>202</v>
      </c>
      <c r="D36" s="210" t="s">
        <v>162</v>
      </c>
      <c r="E36" s="211" t="s">
        <v>170</v>
      </c>
    </row>
    <row r="37" spans="1:5" x14ac:dyDescent="0.35">
      <c r="A37" s="212" t="s">
        <v>5810</v>
      </c>
      <c r="B37" s="198"/>
      <c r="C37" s="210" t="s">
        <v>203</v>
      </c>
      <c r="D37" s="210" t="s">
        <v>162</v>
      </c>
      <c r="E37" s="211" t="s">
        <v>170</v>
      </c>
    </row>
    <row r="38" spans="1:5" x14ac:dyDescent="0.35">
      <c r="A38" s="212" t="s">
        <v>5811</v>
      </c>
      <c r="B38" s="198"/>
      <c r="C38" s="210" t="s">
        <v>204</v>
      </c>
      <c r="D38" s="210" t="s">
        <v>162</v>
      </c>
      <c r="E38" s="211" t="s">
        <v>170</v>
      </c>
    </row>
    <row r="39" spans="1:5" x14ac:dyDescent="0.35">
      <c r="A39" s="212" t="s">
        <v>5812</v>
      </c>
      <c r="B39" s="198"/>
      <c r="C39" s="210" t="s">
        <v>205</v>
      </c>
      <c r="D39" s="210" t="s">
        <v>162</v>
      </c>
      <c r="E39" s="211" t="s">
        <v>170</v>
      </c>
    </row>
    <row r="40" spans="1:5" x14ac:dyDescent="0.35">
      <c r="A40" s="212" t="s">
        <v>5813</v>
      </c>
      <c r="B40" s="198"/>
      <c r="C40" s="210" t="s">
        <v>206</v>
      </c>
      <c r="D40" s="210" t="s">
        <v>162</v>
      </c>
      <c r="E40" s="211" t="s">
        <v>170</v>
      </c>
    </row>
    <row r="41" spans="1:5" x14ac:dyDescent="0.35">
      <c r="A41" s="212" t="s">
        <v>5814</v>
      </c>
      <c r="B41" s="198"/>
      <c r="C41" s="210" t="s">
        <v>207</v>
      </c>
      <c r="D41" s="210" t="s">
        <v>162</v>
      </c>
      <c r="E41" s="211" t="s">
        <v>170</v>
      </c>
    </row>
    <row r="42" spans="1:5" x14ac:dyDescent="0.35">
      <c r="A42" s="212" t="s">
        <v>5815</v>
      </c>
      <c r="B42" s="198"/>
      <c r="C42" s="210" t="s">
        <v>208</v>
      </c>
      <c r="D42" s="210" t="s">
        <v>162</v>
      </c>
      <c r="E42" s="211" t="s">
        <v>170</v>
      </c>
    </row>
    <row r="43" spans="1:5" x14ac:dyDescent="0.35">
      <c r="A43" s="212" t="s">
        <v>5816</v>
      </c>
      <c r="B43" s="198"/>
      <c r="C43" s="210" t="s">
        <v>209</v>
      </c>
      <c r="D43" s="210" t="s">
        <v>162</v>
      </c>
      <c r="E43" s="211" t="s">
        <v>170</v>
      </c>
    </row>
    <row r="44" spans="1:5" x14ac:dyDescent="0.35">
      <c r="A44" s="212" t="s">
        <v>5817</v>
      </c>
      <c r="B44" s="198"/>
      <c r="C44" s="210" t="s">
        <v>210</v>
      </c>
      <c r="D44" s="210" t="s">
        <v>162</v>
      </c>
      <c r="E44" s="211" t="s">
        <v>170</v>
      </c>
    </row>
    <row r="45" spans="1:5" x14ac:dyDescent="0.35">
      <c r="A45" s="212" t="s">
        <v>5818</v>
      </c>
      <c r="B45" s="198"/>
      <c r="C45" s="210" t="s">
        <v>211</v>
      </c>
      <c r="D45" s="210" t="s">
        <v>162</v>
      </c>
      <c r="E45" s="211" t="s">
        <v>170</v>
      </c>
    </row>
    <row r="46" spans="1:5" x14ac:dyDescent="0.35">
      <c r="A46" s="212" t="s">
        <v>5819</v>
      </c>
      <c r="B46" s="198"/>
      <c r="C46" s="210" t="s">
        <v>212</v>
      </c>
      <c r="D46" s="210" t="s">
        <v>162</v>
      </c>
      <c r="E46" s="211" t="s">
        <v>170</v>
      </c>
    </row>
    <row r="47" spans="1:5" x14ac:dyDescent="0.35">
      <c r="A47" s="212" t="s">
        <v>5820</v>
      </c>
      <c r="B47" s="198"/>
      <c r="C47" s="210" t="s">
        <v>213</v>
      </c>
      <c r="D47" s="210" t="s">
        <v>162</v>
      </c>
      <c r="E47" s="211" t="s">
        <v>170</v>
      </c>
    </row>
    <row r="48" spans="1:5" x14ac:dyDescent="0.35">
      <c r="A48" s="212" t="s">
        <v>5821</v>
      </c>
      <c r="B48" s="198"/>
      <c r="C48" s="210" t="s">
        <v>214</v>
      </c>
      <c r="D48" s="210" t="s">
        <v>162</v>
      </c>
      <c r="E48" s="211" t="s">
        <v>170</v>
      </c>
    </row>
    <row r="49" spans="1:5" x14ac:dyDescent="0.35">
      <c r="A49" s="212" t="s">
        <v>5822</v>
      </c>
      <c r="B49" s="198"/>
      <c r="C49" s="210" t="s">
        <v>215</v>
      </c>
      <c r="D49" s="210" t="s">
        <v>162</v>
      </c>
      <c r="E49" s="211" t="s">
        <v>170</v>
      </c>
    </row>
    <row r="50" spans="1:5" x14ac:dyDescent="0.35">
      <c r="A50" s="212" t="s">
        <v>5823</v>
      </c>
      <c r="B50" s="213"/>
      <c r="C50" s="210" t="s">
        <v>216</v>
      </c>
      <c r="D50" s="210" t="s">
        <v>162</v>
      </c>
      <c r="E50" s="211" t="s">
        <v>170</v>
      </c>
    </row>
    <row r="51" spans="1:5" x14ac:dyDescent="0.35">
      <c r="A51" s="212" t="s">
        <v>5999</v>
      </c>
      <c r="B51" s="198"/>
      <c r="C51" s="210" t="s">
        <v>217</v>
      </c>
      <c r="D51" s="210" t="s">
        <v>162</v>
      </c>
      <c r="E51" s="211" t="s">
        <v>170</v>
      </c>
    </row>
    <row r="52" spans="1:5" x14ac:dyDescent="0.35">
      <c r="A52" s="212" t="s">
        <v>5824</v>
      </c>
      <c r="B52" s="198"/>
      <c r="C52" s="210" t="s">
        <v>218</v>
      </c>
      <c r="D52" s="210" t="s">
        <v>162</v>
      </c>
      <c r="E52" s="211" t="s">
        <v>170</v>
      </c>
    </row>
    <row r="53" spans="1:5" x14ac:dyDescent="0.35">
      <c r="A53" s="212" t="s">
        <v>5826</v>
      </c>
      <c r="B53" s="198"/>
      <c r="C53" s="210" t="s">
        <v>219</v>
      </c>
      <c r="D53" s="210" t="s">
        <v>162</v>
      </c>
      <c r="E53" s="211" t="s">
        <v>170</v>
      </c>
    </row>
    <row r="54" spans="1:5" x14ac:dyDescent="0.35">
      <c r="A54" s="212" t="s">
        <v>5825</v>
      </c>
      <c r="B54" s="198"/>
      <c r="C54" s="210" t="s">
        <v>220</v>
      </c>
      <c r="D54" s="210" t="s">
        <v>162</v>
      </c>
      <c r="E54" s="211" t="s">
        <v>170</v>
      </c>
    </row>
    <row r="55" spans="1:5" x14ac:dyDescent="0.35">
      <c r="A55" s="212" t="s">
        <v>5827</v>
      </c>
      <c r="B55" s="198"/>
      <c r="C55" s="210" t="s">
        <v>221</v>
      </c>
      <c r="D55" s="210" t="s">
        <v>162</v>
      </c>
      <c r="E55" s="211" t="s">
        <v>170</v>
      </c>
    </row>
    <row r="56" spans="1:5" x14ac:dyDescent="0.35">
      <c r="A56" s="212" t="s">
        <v>5828</v>
      </c>
      <c r="B56" s="198"/>
      <c r="C56" s="210" t="s">
        <v>222</v>
      </c>
      <c r="D56" s="210" t="s">
        <v>162</v>
      </c>
      <c r="E56" s="211" t="s">
        <v>170</v>
      </c>
    </row>
    <row r="57" spans="1:5" x14ac:dyDescent="0.35">
      <c r="A57" s="212" t="s">
        <v>5829</v>
      </c>
      <c r="B57" s="198"/>
      <c r="C57" s="210" t="s">
        <v>223</v>
      </c>
      <c r="D57" s="210" t="s">
        <v>162</v>
      </c>
      <c r="E57" s="211" t="s">
        <v>170</v>
      </c>
    </row>
    <row r="58" spans="1:5" x14ac:dyDescent="0.35">
      <c r="A58" s="212" t="s">
        <v>5830</v>
      </c>
      <c r="B58" s="198"/>
      <c r="C58" s="210" t="s">
        <v>224</v>
      </c>
      <c r="D58" s="210" t="s">
        <v>162</v>
      </c>
      <c r="E58" s="211" t="s">
        <v>170</v>
      </c>
    </row>
    <row r="59" spans="1:5" x14ac:dyDescent="0.35">
      <c r="A59" s="212" t="s">
        <v>5831</v>
      </c>
      <c r="B59" s="198"/>
      <c r="C59" s="210" t="s">
        <v>225</v>
      </c>
      <c r="D59" s="210" t="s">
        <v>162</v>
      </c>
      <c r="E59" s="211" t="s">
        <v>170</v>
      </c>
    </row>
    <row r="60" spans="1:5" x14ac:dyDescent="0.35">
      <c r="A60" s="212" t="s">
        <v>5832</v>
      </c>
      <c r="B60" s="198"/>
      <c r="C60" s="210" t="s">
        <v>226</v>
      </c>
      <c r="D60" s="210" t="s">
        <v>162</v>
      </c>
      <c r="E60" s="211" t="s">
        <v>170</v>
      </c>
    </row>
    <row r="61" spans="1:5" x14ac:dyDescent="0.35">
      <c r="A61" s="212" t="s">
        <v>5833</v>
      </c>
      <c r="B61" s="198"/>
      <c r="C61" s="210" t="s">
        <v>227</v>
      </c>
      <c r="D61" s="210" t="s">
        <v>162</v>
      </c>
      <c r="E61" s="211" t="s">
        <v>170</v>
      </c>
    </row>
    <row r="62" spans="1:5" x14ac:dyDescent="0.35">
      <c r="A62" s="212" t="s">
        <v>5834</v>
      </c>
      <c r="B62" s="198"/>
      <c r="C62" s="210" t="s">
        <v>228</v>
      </c>
      <c r="D62" s="210" t="s">
        <v>162</v>
      </c>
      <c r="E62" s="211" t="s">
        <v>170</v>
      </c>
    </row>
    <row r="63" spans="1:5" x14ac:dyDescent="0.35">
      <c r="A63" s="212" t="s">
        <v>5835</v>
      </c>
      <c r="B63" s="198"/>
      <c r="C63" s="210" t="s">
        <v>229</v>
      </c>
      <c r="D63" s="210" t="s">
        <v>162</v>
      </c>
      <c r="E63" s="211" t="s">
        <v>170</v>
      </c>
    </row>
    <row r="64" spans="1:5" x14ac:dyDescent="0.35">
      <c r="A64" s="212" t="s">
        <v>5836</v>
      </c>
      <c r="B64" s="198"/>
      <c r="C64" s="210" t="s">
        <v>230</v>
      </c>
      <c r="D64" s="210" t="s">
        <v>162</v>
      </c>
      <c r="E64" s="211" t="s">
        <v>170</v>
      </c>
    </row>
    <row r="65" spans="1:5" x14ac:dyDescent="0.35">
      <c r="A65" s="212" t="s">
        <v>5837</v>
      </c>
      <c r="B65" s="198"/>
      <c r="C65" s="210" t="s">
        <v>231</v>
      </c>
      <c r="D65" s="210" t="s">
        <v>162</v>
      </c>
      <c r="E65" s="211" t="s">
        <v>170</v>
      </c>
    </row>
    <row r="66" spans="1:5" x14ac:dyDescent="0.35">
      <c r="A66" s="212" t="s">
        <v>5838</v>
      </c>
      <c r="B66" s="198"/>
      <c r="C66" s="210" t="s">
        <v>232</v>
      </c>
      <c r="D66" s="210" t="s">
        <v>162</v>
      </c>
      <c r="E66" s="211" t="s">
        <v>170</v>
      </c>
    </row>
    <row r="67" spans="1:5" x14ac:dyDescent="0.35">
      <c r="A67" s="212" t="s">
        <v>5839</v>
      </c>
      <c r="B67" s="198"/>
      <c r="C67" s="210" t="s">
        <v>233</v>
      </c>
      <c r="D67" s="210" t="s">
        <v>162</v>
      </c>
      <c r="E67" s="211" t="s">
        <v>170</v>
      </c>
    </row>
    <row r="68" spans="1:5" x14ac:dyDescent="0.35">
      <c r="A68" s="212" t="s">
        <v>5840</v>
      </c>
      <c r="B68" s="198"/>
      <c r="C68" s="210" t="s">
        <v>234</v>
      </c>
      <c r="D68" s="210" t="s">
        <v>162</v>
      </c>
      <c r="E68" s="211" t="s">
        <v>170</v>
      </c>
    </row>
    <row r="69" spans="1:5" x14ac:dyDescent="0.35">
      <c r="A69" s="212" t="s">
        <v>5841</v>
      </c>
      <c r="B69" s="198"/>
      <c r="C69" s="210" t="s">
        <v>235</v>
      </c>
      <c r="D69" s="210" t="s">
        <v>162</v>
      </c>
      <c r="E69" s="211" t="s">
        <v>170</v>
      </c>
    </row>
    <row r="70" spans="1:5" x14ac:dyDescent="0.35">
      <c r="A70" s="212" t="s">
        <v>5842</v>
      </c>
      <c r="B70" s="198"/>
      <c r="C70" s="210" t="s">
        <v>236</v>
      </c>
      <c r="D70" s="210" t="s">
        <v>162</v>
      </c>
      <c r="E70" s="211" t="s">
        <v>170</v>
      </c>
    </row>
    <row r="71" spans="1:5" x14ac:dyDescent="0.35">
      <c r="A71" s="212" t="s">
        <v>5843</v>
      </c>
      <c r="B71" s="198"/>
      <c r="C71" s="210" t="s">
        <v>237</v>
      </c>
      <c r="D71" s="210" t="s">
        <v>162</v>
      </c>
      <c r="E71" s="211" t="s">
        <v>170</v>
      </c>
    </row>
    <row r="72" spans="1:5" x14ac:dyDescent="0.35">
      <c r="A72" s="212" t="s">
        <v>5844</v>
      </c>
      <c r="B72" s="198"/>
      <c r="C72" s="210" t="s">
        <v>238</v>
      </c>
      <c r="D72" s="210" t="s">
        <v>162</v>
      </c>
      <c r="E72" s="211" t="s">
        <v>170</v>
      </c>
    </row>
    <row r="73" spans="1:5" x14ac:dyDescent="0.35">
      <c r="A73" s="212" t="s">
        <v>5845</v>
      </c>
      <c r="B73" s="198"/>
      <c r="C73" s="210" t="s">
        <v>239</v>
      </c>
      <c r="D73" s="210" t="s">
        <v>162</v>
      </c>
      <c r="E73" s="211" t="s">
        <v>170</v>
      </c>
    </row>
    <row r="74" spans="1:5" x14ac:dyDescent="0.35">
      <c r="A74" s="212" t="s">
        <v>5846</v>
      </c>
      <c r="B74" s="198"/>
      <c r="C74" s="210" t="s">
        <v>240</v>
      </c>
      <c r="D74" s="210" t="s">
        <v>162</v>
      </c>
      <c r="E74" s="211" t="s">
        <v>170</v>
      </c>
    </row>
    <row r="75" spans="1:5" x14ac:dyDescent="0.35">
      <c r="A75" s="212" t="s">
        <v>5847</v>
      </c>
      <c r="B75" s="198"/>
      <c r="C75" s="210" t="s">
        <v>241</v>
      </c>
      <c r="D75" s="210" t="s">
        <v>162</v>
      </c>
      <c r="E75" s="211" t="s">
        <v>170</v>
      </c>
    </row>
    <row r="76" spans="1:5" x14ac:dyDescent="0.35">
      <c r="A76" s="212" t="s">
        <v>5848</v>
      </c>
      <c r="B76" s="198"/>
      <c r="C76" s="210" t="s">
        <v>242</v>
      </c>
      <c r="D76" s="210" t="s">
        <v>162</v>
      </c>
      <c r="E76" s="211" t="s">
        <v>170</v>
      </c>
    </row>
    <row r="77" spans="1:5" x14ac:dyDescent="0.35">
      <c r="A77" s="212" t="s">
        <v>5849</v>
      </c>
      <c r="B77" s="198"/>
      <c r="C77" s="210" t="s">
        <v>243</v>
      </c>
      <c r="D77" s="210" t="s">
        <v>162</v>
      </c>
      <c r="E77" s="211" t="s">
        <v>170</v>
      </c>
    </row>
    <row r="78" spans="1:5" x14ac:dyDescent="0.35">
      <c r="A78" s="212" t="s">
        <v>5850</v>
      </c>
      <c r="B78" s="198"/>
      <c r="C78" s="210" t="s">
        <v>244</v>
      </c>
      <c r="D78" s="210" t="s">
        <v>162</v>
      </c>
      <c r="E78" s="211" t="s">
        <v>170</v>
      </c>
    </row>
    <row r="79" spans="1:5" x14ac:dyDescent="0.35">
      <c r="A79" s="212" t="s">
        <v>5851</v>
      </c>
      <c r="B79" s="198"/>
      <c r="C79" s="210" t="s">
        <v>245</v>
      </c>
      <c r="D79" s="210" t="s">
        <v>162</v>
      </c>
      <c r="E79" s="211" t="s">
        <v>170</v>
      </c>
    </row>
    <row r="80" spans="1:5" x14ac:dyDescent="0.35">
      <c r="A80" s="212" t="s">
        <v>5852</v>
      </c>
      <c r="B80" s="198"/>
      <c r="C80" s="210" t="s">
        <v>246</v>
      </c>
      <c r="D80" s="210" t="s">
        <v>162</v>
      </c>
      <c r="E80" s="211" t="s">
        <v>170</v>
      </c>
    </row>
    <row r="81" spans="1:5" x14ac:dyDescent="0.35">
      <c r="A81" s="212" t="s">
        <v>5853</v>
      </c>
      <c r="B81" s="198"/>
      <c r="C81" s="210" t="s">
        <v>247</v>
      </c>
      <c r="D81" s="210" t="s">
        <v>162</v>
      </c>
      <c r="E81" s="211" t="s">
        <v>170</v>
      </c>
    </row>
    <row r="82" spans="1:5" x14ac:dyDescent="0.35">
      <c r="A82" s="212" t="s">
        <v>5854</v>
      </c>
      <c r="B82" s="198"/>
      <c r="C82" s="210" t="s">
        <v>248</v>
      </c>
      <c r="D82" s="210" t="s">
        <v>162</v>
      </c>
      <c r="E82" s="211" t="s">
        <v>170</v>
      </c>
    </row>
    <row r="83" spans="1:5" x14ac:dyDescent="0.35">
      <c r="A83" s="212" t="s">
        <v>5855</v>
      </c>
      <c r="B83" s="198"/>
      <c r="C83" s="210" t="s">
        <v>249</v>
      </c>
      <c r="D83" s="210" t="s">
        <v>162</v>
      </c>
      <c r="E83" s="211" t="s">
        <v>170</v>
      </c>
    </row>
    <row r="84" spans="1:5" x14ac:dyDescent="0.35">
      <c r="A84" s="212" t="s">
        <v>5856</v>
      </c>
      <c r="B84" s="198"/>
      <c r="C84" s="210" t="s">
        <v>250</v>
      </c>
      <c r="D84" s="210" t="s">
        <v>162</v>
      </c>
      <c r="E84" s="211" t="s">
        <v>170</v>
      </c>
    </row>
    <row r="85" spans="1:5" x14ac:dyDescent="0.35">
      <c r="A85" s="212" t="s">
        <v>5857</v>
      </c>
      <c r="B85" s="198"/>
      <c r="C85" s="210" t="s">
        <v>251</v>
      </c>
      <c r="D85" s="210" t="s">
        <v>162</v>
      </c>
      <c r="E85" s="211" t="s">
        <v>170</v>
      </c>
    </row>
    <row r="86" spans="1:5" x14ac:dyDescent="0.35">
      <c r="A86" s="212" t="s">
        <v>5858</v>
      </c>
      <c r="B86" s="198"/>
      <c r="C86" s="210" t="s">
        <v>252</v>
      </c>
      <c r="D86" s="210" t="s">
        <v>162</v>
      </c>
      <c r="E86" s="211" t="s">
        <v>170</v>
      </c>
    </row>
    <row r="87" spans="1:5" x14ac:dyDescent="0.35">
      <c r="A87" s="212" t="s">
        <v>5859</v>
      </c>
      <c r="B87" s="198"/>
      <c r="C87" s="210" t="s">
        <v>253</v>
      </c>
      <c r="D87" s="210" t="s">
        <v>162</v>
      </c>
      <c r="E87" s="211" t="s">
        <v>170</v>
      </c>
    </row>
    <row r="88" spans="1:5" x14ac:dyDescent="0.35">
      <c r="A88" s="212" t="s">
        <v>5860</v>
      </c>
      <c r="B88" s="198"/>
      <c r="C88" s="210" t="s">
        <v>254</v>
      </c>
      <c r="D88" s="210" t="s">
        <v>162</v>
      </c>
      <c r="E88" s="211" t="s">
        <v>170</v>
      </c>
    </row>
    <row r="89" spans="1:5" x14ac:dyDescent="0.35">
      <c r="A89" s="212" t="s">
        <v>5861</v>
      </c>
      <c r="B89" s="198"/>
      <c r="C89" s="210" t="s">
        <v>255</v>
      </c>
      <c r="D89" s="210" t="s">
        <v>162</v>
      </c>
      <c r="E89" s="211" t="s">
        <v>170</v>
      </c>
    </row>
    <row r="90" spans="1:5" x14ac:dyDescent="0.35">
      <c r="A90" s="212" t="s">
        <v>5862</v>
      </c>
      <c r="B90" s="198"/>
      <c r="C90" s="210" t="s">
        <v>256</v>
      </c>
      <c r="D90" s="210" t="s">
        <v>162</v>
      </c>
      <c r="E90" s="211" t="s">
        <v>170</v>
      </c>
    </row>
    <row r="91" spans="1:5" x14ac:dyDescent="0.35">
      <c r="A91" s="212" t="s">
        <v>5863</v>
      </c>
      <c r="B91" s="198"/>
      <c r="C91" s="210" t="s">
        <v>257</v>
      </c>
      <c r="D91" s="210" t="s">
        <v>162</v>
      </c>
      <c r="E91" s="211" t="s">
        <v>170</v>
      </c>
    </row>
    <row r="92" spans="1:5" x14ac:dyDescent="0.35">
      <c r="A92" s="212" t="s">
        <v>5864</v>
      </c>
      <c r="B92" s="198"/>
      <c r="C92" s="210" t="s">
        <v>258</v>
      </c>
      <c r="D92" s="210" t="s">
        <v>162</v>
      </c>
      <c r="E92" s="211" t="s">
        <v>170</v>
      </c>
    </row>
    <row r="93" spans="1:5" x14ac:dyDescent="0.35">
      <c r="A93" s="212" t="s">
        <v>5865</v>
      </c>
      <c r="B93" s="198"/>
      <c r="C93" s="210" t="s">
        <v>259</v>
      </c>
      <c r="D93" s="210" t="s">
        <v>162</v>
      </c>
      <c r="E93" s="211" t="s">
        <v>170</v>
      </c>
    </row>
    <row r="94" spans="1:5" x14ac:dyDescent="0.35">
      <c r="A94" s="212" t="s">
        <v>5866</v>
      </c>
      <c r="B94" s="198"/>
      <c r="C94" s="210" t="s">
        <v>260</v>
      </c>
      <c r="D94" s="210" t="s">
        <v>162</v>
      </c>
      <c r="E94" s="211" t="s">
        <v>170</v>
      </c>
    </row>
    <row r="95" spans="1:5" x14ac:dyDescent="0.35">
      <c r="A95" s="212" t="s">
        <v>5867</v>
      </c>
      <c r="B95" s="198"/>
      <c r="C95" s="210" t="s">
        <v>261</v>
      </c>
      <c r="D95" s="210" t="s">
        <v>162</v>
      </c>
      <c r="E95" s="211" t="s">
        <v>170</v>
      </c>
    </row>
    <row r="96" spans="1:5" x14ac:dyDescent="0.35">
      <c r="A96" s="212" t="s">
        <v>5868</v>
      </c>
      <c r="B96" s="198"/>
      <c r="C96" s="210" t="s">
        <v>262</v>
      </c>
      <c r="D96" s="210" t="s">
        <v>162</v>
      </c>
      <c r="E96" s="211" t="s">
        <v>170</v>
      </c>
    </row>
    <row r="97" spans="1:5" x14ac:dyDescent="0.35">
      <c r="A97" s="212" t="s">
        <v>5869</v>
      </c>
      <c r="B97" s="198"/>
      <c r="C97" s="210" t="s">
        <v>263</v>
      </c>
      <c r="D97" s="210" t="s">
        <v>162</v>
      </c>
      <c r="E97" s="211" t="s">
        <v>170</v>
      </c>
    </row>
    <row r="98" spans="1:5" x14ac:dyDescent="0.35">
      <c r="A98" s="212" t="s">
        <v>5870</v>
      </c>
      <c r="B98" s="198"/>
      <c r="C98" s="210" t="s">
        <v>264</v>
      </c>
      <c r="D98" s="210" t="s">
        <v>162</v>
      </c>
      <c r="E98" s="211" t="s">
        <v>170</v>
      </c>
    </row>
    <row r="99" spans="1:5" x14ac:dyDescent="0.35">
      <c r="A99" s="212" t="s">
        <v>5871</v>
      </c>
      <c r="B99" s="198"/>
      <c r="C99" s="210" t="s">
        <v>265</v>
      </c>
      <c r="D99" s="210" t="s">
        <v>162</v>
      </c>
      <c r="E99" s="211" t="s">
        <v>170</v>
      </c>
    </row>
    <row r="100" spans="1:5" x14ac:dyDescent="0.35">
      <c r="A100" s="212" t="s">
        <v>5872</v>
      </c>
      <c r="B100" s="198"/>
      <c r="C100" s="210" t="s">
        <v>266</v>
      </c>
      <c r="D100" s="210" t="s">
        <v>162</v>
      </c>
      <c r="E100" s="211" t="s">
        <v>170</v>
      </c>
    </row>
    <row r="101" spans="1:5" x14ac:dyDescent="0.35">
      <c r="A101" s="212" t="s">
        <v>5873</v>
      </c>
      <c r="B101" s="198"/>
      <c r="C101" s="210" t="s">
        <v>267</v>
      </c>
      <c r="D101" s="210" t="s">
        <v>162</v>
      </c>
      <c r="E101" s="211" t="s">
        <v>170</v>
      </c>
    </row>
    <row r="102" spans="1:5" x14ac:dyDescent="0.35">
      <c r="A102" s="212" t="s">
        <v>5874</v>
      </c>
      <c r="B102" s="198"/>
      <c r="C102" s="210" t="s">
        <v>268</v>
      </c>
      <c r="D102" s="210" t="s">
        <v>162</v>
      </c>
      <c r="E102" s="211" t="s">
        <v>170</v>
      </c>
    </row>
    <row r="103" spans="1:5" x14ac:dyDescent="0.35">
      <c r="A103" s="212" t="s">
        <v>5875</v>
      </c>
      <c r="B103" s="198"/>
      <c r="C103" s="210" t="s">
        <v>269</v>
      </c>
      <c r="D103" s="210" t="s">
        <v>162</v>
      </c>
      <c r="E103" s="211" t="s">
        <v>170</v>
      </c>
    </row>
    <row r="104" spans="1:5" x14ac:dyDescent="0.35">
      <c r="A104" s="212" t="s">
        <v>5876</v>
      </c>
      <c r="B104" s="198"/>
      <c r="C104" s="210" t="s">
        <v>270</v>
      </c>
      <c r="D104" s="210" t="s">
        <v>162</v>
      </c>
      <c r="E104" s="211" t="s">
        <v>170</v>
      </c>
    </row>
    <row r="105" spans="1:5" x14ac:dyDescent="0.35">
      <c r="A105" s="212" t="s">
        <v>5877</v>
      </c>
      <c r="B105" s="198"/>
      <c r="C105" s="210" t="s">
        <v>271</v>
      </c>
      <c r="D105" s="210" t="s">
        <v>162</v>
      </c>
      <c r="E105" s="211" t="s">
        <v>170</v>
      </c>
    </row>
    <row r="106" spans="1:5" x14ac:dyDescent="0.35">
      <c r="A106" s="212" t="s">
        <v>5878</v>
      </c>
      <c r="B106" s="198"/>
      <c r="C106" s="210" t="s">
        <v>272</v>
      </c>
      <c r="D106" s="210" t="s">
        <v>162</v>
      </c>
      <c r="E106" s="211" t="s">
        <v>170</v>
      </c>
    </row>
    <row r="107" spans="1:5" x14ac:dyDescent="0.35">
      <c r="A107" s="212" t="s">
        <v>5879</v>
      </c>
      <c r="B107" s="198"/>
      <c r="C107" s="210" t="s">
        <v>273</v>
      </c>
      <c r="D107" s="210" t="s">
        <v>162</v>
      </c>
      <c r="E107" s="211" t="s">
        <v>170</v>
      </c>
    </row>
    <row r="108" spans="1:5" x14ac:dyDescent="0.35">
      <c r="A108" s="212" t="s">
        <v>5883</v>
      </c>
      <c r="B108" s="198"/>
      <c r="C108" s="210" t="s">
        <v>274</v>
      </c>
      <c r="D108" s="210" t="s">
        <v>162</v>
      </c>
      <c r="E108" s="211" t="s">
        <v>170</v>
      </c>
    </row>
    <row r="109" spans="1:5" x14ac:dyDescent="0.35">
      <c r="A109" s="212" t="s">
        <v>5880</v>
      </c>
      <c r="B109" s="198"/>
      <c r="C109" s="210" t="s">
        <v>275</v>
      </c>
      <c r="D109" s="210" t="s">
        <v>162</v>
      </c>
      <c r="E109" s="211" t="s">
        <v>170</v>
      </c>
    </row>
    <row r="110" spans="1:5" x14ac:dyDescent="0.35">
      <c r="A110" s="212" t="s">
        <v>5881</v>
      </c>
      <c r="B110" s="198"/>
      <c r="C110" s="210" t="s">
        <v>276</v>
      </c>
      <c r="D110" s="210" t="s">
        <v>162</v>
      </c>
      <c r="E110" s="211" t="s">
        <v>170</v>
      </c>
    </row>
    <row r="111" spans="1:5" x14ac:dyDescent="0.35">
      <c r="A111" s="212" t="s">
        <v>5882</v>
      </c>
      <c r="B111" s="198"/>
      <c r="C111" s="210" t="s">
        <v>277</v>
      </c>
      <c r="D111" s="210" t="s">
        <v>162</v>
      </c>
      <c r="E111" s="211" t="s">
        <v>170</v>
      </c>
    </row>
    <row r="112" spans="1:5" x14ac:dyDescent="0.35">
      <c r="A112" s="212" t="s">
        <v>5884</v>
      </c>
      <c r="B112" s="198"/>
      <c r="C112" s="210" t="s">
        <v>278</v>
      </c>
      <c r="D112" s="210" t="s">
        <v>162</v>
      </c>
      <c r="E112" s="211" t="s">
        <v>170</v>
      </c>
    </row>
    <row r="113" spans="1:5" x14ac:dyDescent="0.35">
      <c r="A113" s="212" t="s">
        <v>5886</v>
      </c>
      <c r="B113" s="198"/>
      <c r="C113" s="210" t="s">
        <v>279</v>
      </c>
      <c r="D113" s="210" t="s">
        <v>162</v>
      </c>
      <c r="E113" s="211" t="s">
        <v>170</v>
      </c>
    </row>
    <row r="114" spans="1:5" x14ac:dyDescent="0.35">
      <c r="A114" s="212" t="s">
        <v>5885</v>
      </c>
      <c r="B114" s="198"/>
      <c r="C114" s="210" t="s">
        <v>280</v>
      </c>
      <c r="D114" s="210" t="s">
        <v>162</v>
      </c>
      <c r="E114" s="211" t="s">
        <v>170</v>
      </c>
    </row>
    <row r="115" spans="1:5" x14ac:dyDescent="0.35">
      <c r="A115" s="212" t="s">
        <v>5887</v>
      </c>
      <c r="B115" s="198"/>
      <c r="C115" s="210" t="s">
        <v>281</v>
      </c>
      <c r="D115" s="210" t="s">
        <v>162</v>
      </c>
      <c r="E115" s="211" t="s">
        <v>170</v>
      </c>
    </row>
    <row r="116" spans="1:5" x14ac:dyDescent="0.35">
      <c r="A116" s="212" t="s">
        <v>5888</v>
      </c>
      <c r="B116" s="198"/>
      <c r="C116" s="210" t="s">
        <v>282</v>
      </c>
      <c r="D116" s="210" t="s">
        <v>162</v>
      </c>
      <c r="E116" s="211" t="s">
        <v>170</v>
      </c>
    </row>
    <row r="117" spans="1:5" x14ac:dyDescent="0.35">
      <c r="A117" s="212" t="s">
        <v>5889</v>
      </c>
      <c r="B117" s="198"/>
      <c r="C117" s="210" t="s">
        <v>283</v>
      </c>
      <c r="D117" s="210" t="s">
        <v>162</v>
      </c>
      <c r="E117" s="211" t="s">
        <v>170</v>
      </c>
    </row>
    <row r="118" spans="1:5" x14ac:dyDescent="0.35">
      <c r="A118" s="212" t="s">
        <v>5890</v>
      </c>
      <c r="B118" s="198"/>
      <c r="C118" s="210" t="s">
        <v>284</v>
      </c>
      <c r="D118" s="210" t="s">
        <v>162</v>
      </c>
      <c r="E118" s="211" t="s">
        <v>170</v>
      </c>
    </row>
    <row r="119" spans="1:5" x14ac:dyDescent="0.35">
      <c r="A119" s="212" t="s">
        <v>5891</v>
      </c>
      <c r="B119" s="198"/>
      <c r="C119" s="210" t="s">
        <v>285</v>
      </c>
      <c r="D119" s="210" t="s">
        <v>162</v>
      </c>
      <c r="E119" s="211" t="s">
        <v>170</v>
      </c>
    </row>
    <row r="120" spans="1:5" x14ac:dyDescent="0.35">
      <c r="A120" s="212" t="s">
        <v>5892</v>
      </c>
      <c r="B120" s="198"/>
      <c r="C120" s="210" t="s">
        <v>286</v>
      </c>
      <c r="D120" s="210" t="s">
        <v>162</v>
      </c>
      <c r="E120" s="211" t="s">
        <v>170</v>
      </c>
    </row>
    <row r="121" spans="1:5" x14ac:dyDescent="0.35">
      <c r="A121" s="212" t="s">
        <v>5893</v>
      </c>
      <c r="B121" s="198"/>
      <c r="C121" s="210" t="s">
        <v>287</v>
      </c>
      <c r="D121" s="210" t="s">
        <v>162</v>
      </c>
      <c r="E121" s="211" t="s">
        <v>170</v>
      </c>
    </row>
    <row r="122" spans="1:5" x14ac:dyDescent="0.35">
      <c r="A122" s="212" t="s">
        <v>5895</v>
      </c>
      <c r="B122" s="198"/>
      <c r="C122" s="210" t="s">
        <v>288</v>
      </c>
      <c r="D122" s="210" t="s">
        <v>162</v>
      </c>
      <c r="E122" s="211" t="s">
        <v>170</v>
      </c>
    </row>
    <row r="123" spans="1:5" x14ac:dyDescent="0.35">
      <c r="A123" s="212" t="s">
        <v>5894</v>
      </c>
      <c r="B123" s="198"/>
      <c r="C123" s="210" t="s">
        <v>289</v>
      </c>
      <c r="D123" s="210" t="s">
        <v>162</v>
      </c>
      <c r="E123" s="211" t="s">
        <v>170</v>
      </c>
    </row>
    <row r="124" spans="1:5" x14ac:dyDescent="0.35">
      <c r="A124" s="212" t="s">
        <v>5896</v>
      </c>
      <c r="B124" s="198"/>
      <c r="C124" s="210" t="s">
        <v>290</v>
      </c>
      <c r="D124" s="210" t="s">
        <v>162</v>
      </c>
      <c r="E124" s="211" t="s">
        <v>170</v>
      </c>
    </row>
    <row r="125" spans="1:5" x14ac:dyDescent="0.35">
      <c r="A125" s="212" t="s">
        <v>5897</v>
      </c>
      <c r="B125" s="198"/>
      <c r="C125" s="210" t="s">
        <v>291</v>
      </c>
      <c r="D125" s="210" t="s">
        <v>162</v>
      </c>
      <c r="E125" s="211" t="s">
        <v>170</v>
      </c>
    </row>
    <row r="126" spans="1:5" x14ac:dyDescent="0.35">
      <c r="A126" s="212" t="s">
        <v>5898</v>
      </c>
      <c r="B126" s="198"/>
      <c r="C126" s="210" t="s">
        <v>292</v>
      </c>
      <c r="D126" s="210" t="s">
        <v>162</v>
      </c>
      <c r="E126" s="211" t="s">
        <v>170</v>
      </c>
    </row>
    <row r="127" spans="1:5" x14ac:dyDescent="0.35">
      <c r="A127" s="212" t="s">
        <v>5899</v>
      </c>
      <c r="B127" s="198"/>
      <c r="C127" s="210" t="s">
        <v>293</v>
      </c>
      <c r="D127" s="210" t="s">
        <v>162</v>
      </c>
      <c r="E127" s="211" t="s">
        <v>170</v>
      </c>
    </row>
    <row r="128" spans="1:5" x14ac:dyDescent="0.35">
      <c r="A128" s="212" t="s">
        <v>5900</v>
      </c>
      <c r="B128" s="198"/>
      <c r="C128" s="210" t="s">
        <v>294</v>
      </c>
      <c r="D128" s="210" t="s">
        <v>162</v>
      </c>
      <c r="E128" s="211" t="s">
        <v>170</v>
      </c>
    </row>
    <row r="129" spans="1:5" x14ac:dyDescent="0.35">
      <c r="A129" s="212" t="s">
        <v>5901</v>
      </c>
      <c r="B129" s="198"/>
      <c r="C129" s="210" t="s">
        <v>295</v>
      </c>
      <c r="D129" s="210" t="s">
        <v>162</v>
      </c>
      <c r="E129" s="211" t="s">
        <v>170</v>
      </c>
    </row>
    <row r="130" spans="1:5" x14ac:dyDescent="0.35">
      <c r="A130" s="212" t="s">
        <v>5902</v>
      </c>
      <c r="B130" s="198"/>
      <c r="C130" s="210" t="s">
        <v>296</v>
      </c>
      <c r="D130" s="210" t="s">
        <v>162</v>
      </c>
      <c r="E130" s="211" t="s">
        <v>170</v>
      </c>
    </row>
    <row r="131" spans="1:5" x14ac:dyDescent="0.35">
      <c r="A131" s="212" t="s">
        <v>5903</v>
      </c>
      <c r="B131" s="198"/>
      <c r="C131" s="210" t="s">
        <v>297</v>
      </c>
      <c r="D131" s="210" t="s">
        <v>162</v>
      </c>
      <c r="E131" s="211" t="s">
        <v>170</v>
      </c>
    </row>
    <row r="132" spans="1:5" x14ac:dyDescent="0.35">
      <c r="A132" s="212" t="s">
        <v>5904</v>
      </c>
      <c r="B132" s="198"/>
      <c r="C132" s="210" t="s">
        <v>298</v>
      </c>
      <c r="D132" s="210" t="s">
        <v>162</v>
      </c>
      <c r="E132" s="211" t="s">
        <v>170</v>
      </c>
    </row>
    <row r="133" spans="1:5" x14ac:dyDescent="0.35">
      <c r="A133" s="212" t="s">
        <v>5905</v>
      </c>
      <c r="B133" s="198"/>
      <c r="C133" s="210" t="s">
        <v>299</v>
      </c>
      <c r="D133" s="210" t="s">
        <v>162</v>
      </c>
      <c r="E133" s="211" t="s">
        <v>170</v>
      </c>
    </row>
    <row r="134" spans="1:5" x14ac:dyDescent="0.35">
      <c r="A134" s="212" t="s">
        <v>5906</v>
      </c>
      <c r="B134" s="198"/>
      <c r="C134" s="210" t="s">
        <v>300</v>
      </c>
      <c r="D134" s="210" t="s">
        <v>162</v>
      </c>
      <c r="E134" s="211" t="s">
        <v>170</v>
      </c>
    </row>
    <row r="135" spans="1:5" x14ac:dyDescent="0.35">
      <c r="A135" s="212" t="s">
        <v>5907</v>
      </c>
      <c r="B135" s="198"/>
      <c r="C135" s="210" t="s">
        <v>301</v>
      </c>
      <c r="D135" s="210" t="s">
        <v>162</v>
      </c>
      <c r="E135" s="211" t="s">
        <v>170</v>
      </c>
    </row>
    <row r="136" spans="1:5" x14ac:dyDescent="0.35">
      <c r="A136" s="212" t="s">
        <v>5908</v>
      </c>
      <c r="B136" s="198"/>
      <c r="C136" s="210" t="s">
        <v>302</v>
      </c>
      <c r="D136" s="210" t="s">
        <v>162</v>
      </c>
      <c r="E136" s="211" t="s">
        <v>170</v>
      </c>
    </row>
    <row r="137" spans="1:5" x14ac:dyDescent="0.35">
      <c r="A137" s="212" t="s">
        <v>5909</v>
      </c>
      <c r="B137" s="198"/>
      <c r="C137" s="210" t="s">
        <v>303</v>
      </c>
      <c r="D137" s="210" t="s">
        <v>162</v>
      </c>
      <c r="E137" s="211" t="s">
        <v>170</v>
      </c>
    </row>
    <row r="138" spans="1:5" x14ac:dyDescent="0.35">
      <c r="A138" s="212" t="s">
        <v>5910</v>
      </c>
      <c r="B138" s="198"/>
      <c r="C138" s="210" t="s">
        <v>304</v>
      </c>
      <c r="D138" s="210" t="s">
        <v>162</v>
      </c>
      <c r="E138" s="211" t="s">
        <v>170</v>
      </c>
    </row>
    <row r="139" spans="1:5" x14ac:dyDescent="0.35">
      <c r="A139" s="212" t="s">
        <v>5911</v>
      </c>
      <c r="B139" s="198"/>
      <c r="C139" s="210" t="s">
        <v>305</v>
      </c>
      <c r="D139" s="210" t="s">
        <v>162</v>
      </c>
      <c r="E139" s="211" t="s">
        <v>170</v>
      </c>
    </row>
    <row r="140" spans="1:5" x14ac:dyDescent="0.35">
      <c r="A140" s="212" t="s">
        <v>5912</v>
      </c>
      <c r="B140" s="198"/>
      <c r="C140" s="210" t="s">
        <v>306</v>
      </c>
      <c r="D140" s="210" t="s">
        <v>162</v>
      </c>
      <c r="E140" s="211" t="s">
        <v>170</v>
      </c>
    </row>
    <row r="141" spans="1:5" x14ac:dyDescent="0.35">
      <c r="A141" s="212" t="s">
        <v>5913</v>
      </c>
      <c r="B141" s="198"/>
      <c r="C141" s="210" t="s">
        <v>307</v>
      </c>
      <c r="D141" s="210" t="s">
        <v>162</v>
      </c>
      <c r="E141" s="211" t="s">
        <v>170</v>
      </c>
    </row>
    <row r="142" spans="1:5" x14ac:dyDescent="0.35">
      <c r="A142" s="212" t="s">
        <v>5914</v>
      </c>
      <c r="B142" s="198"/>
      <c r="C142" s="210" t="s">
        <v>308</v>
      </c>
      <c r="D142" s="210" t="s">
        <v>162</v>
      </c>
      <c r="E142" s="211" t="s">
        <v>170</v>
      </c>
    </row>
    <row r="143" spans="1:5" x14ac:dyDescent="0.35">
      <c r="A143" s="212" t="s">
        <v>5915</v>
      </c>
      <c r="B143" s="198"/>
      <c r="C143" s="210" t="s">
        <v>309</v>
      </c>
      <c r="D143" s="210" t="s">
        <v>162</v>
      </c>
      <c r="E143" s="211" t="s">
        <v>170</v>
      </c>
    </row>
    <row r="144" spans="1:5" x14ac:dyDescent="0.35">
      <c r="A144" s="212" t="s">
        <v>5916</v>
      </c>
      <c r="B144" s="198"/>
      <c r="C144" s="210" t="s">
        <v>310</v>
      </c>
      <c r="D144" s="210" t="s">
        <v>162</v>
      </c>
      <c r="E144" s="211" t="s">
        <v>170</v>
      </c>
    </row>
    <row r="145" spans="1:5" x14ac:dyDescent="0.35">
      <c r="A145" s="212" t="s">
        <v>5917</v>
      </c>
      <c r="B145" s="198"/>
      <c r="C145" s="210" t="s">
        <v>311</v>
      </c>
      <c r="D145" s="210" t="s">
        <v>162</v>
      </c>
      <c r="E145" s="211" t="s">
        <v>170</v>
      </c>
    </row>
    <row r="146" spans="1:5" x14ac:dyDescent="0.35">
      <c r="A146" s="212" t="s">
        <v>5918</v>
      </c>
      <c r="B146" s="198"/>
      <c r="C146" s="210" t="s">
        <v>312</v>
      </c>
      <c r="D146" s="210" t="s">
        <v>162</v>
      </c>
      <c r="E146" s="211" t="s">
        <v>170</v>
      </c>
    </row>
    <row r="147" spans="1:5" x14ac:dyDescent="0.35">
      <c r="A147" s="212" t="s">
        <v>5919</v>
      </c>
      <c r="B147" s="198"/>
      <c r="C147" s="210" t="s">
        <v>1122</v>
      </c>
      <c r="D147" s="210" t="s">
        <v>162</v>
      </c>
      <c r="E147" s="211" t="s">
        <v>170</v>
      </c>
    </row>
    <row r="148" spans="1:5" x14ac:dyDescent="0.35">
      <c r="A148" s="212" t="s">
        <v>5920</v>
      </c>
      <c r="B148" s="198"/>
      <c r="C148" s="210" t="s">
        <v>313</v>
      </c>
      <c r="D148" s="210" t="s">
        <v>162</v>
      </c>
      <c r="E148" s="211" t="s">
        <v>170</v>
      </c>
    </row>
    <row r="149" spans="1:5" x14ac:dyDescent="0.35">
      <c r="A149" s="212" t="s">
        <v>5921</v>
      </c>
      <c r="B149" s="198"/>
      <c r="C149" s="210" t="s">
        <v>314</v>
      </c>
      <c r="D149" s="210" t="s">
        <v>162</v>
      </c>
      <c r="E149" s="211" t="s">
        <v>170</v>
      </c>
    </row>
    <row r="150" spans="1:5" x14ac:dyDescent="0.35">
      <c r="A150" s="212" t="s">
        <v>6002</v>
      </c>
      <c r="B150" s="198"/>
      <c r="C150" s="210" t="s">
        <v>315</v>
      </c>
      <c r="D150" s="210" t="s">
        <v>162</v>
      </c>
      <c r="E150" s="211" t="s">
        <v>170</v>
      </c>
    </row>
    <row r="151" spans="1:5" x14ac:dyDescent="0.35">
      <c r="A151" s="212" t="s">
        <v>5922</v>
      </c>
      <c r="B151" s="198"/>
      <c r="C151" s="210" t="s">
        <v>316</v>
      </c>
      <c r="D151" s="210" t="s">
        <v>162</v>
      </c>
      <c r="E151" s="211" t="s">
        <v>170</v>
      </c>
    </row>
    <row r="152" spans="1:5" x14ac:dyDescent="0.35">
      <c r="A152" s="212" t="s">
        <v>5923</v>
      </c>
      <c r="B152" s="198"/>
      <c r="C152" s="210" t="s">
        <v>317</v>
      </c>
      <c r="D152" s="210" t="s">
        <v>162</v>
      </c>
      <c r="E152" s="211" t="s">
        <v>170</v>
      </c>
    </row>
    <row r="153" spans="1:5" x14ac:dyDescent="0.35">
      <c r="A153" s="212" t="s">
        <v>5924</v>
      </c>
      <c r="B153" s="198"/>
      <c r="C153" s="210" t="s">
        <v>318</v>
      </c>
      <c r="D153" s="210" t="s">
        <v>162</v>
      </c>
      <c r="E153" s="211" t="s">
        <v>170</v>
      </c>
    </row>
    <row r="154" spans="1:5" x14ac:dyDescent="0.35">
      <c r="A154" s="212" t="s">
        <v>5925</v>
      </c>
      <c r="B154" s="198"/>
      <c r="C154" s="210" t="s">
        <v>319</v>
      </c>
      <c r="D154" s="210" t="s">
        <v>162</v>
      </c>
      <c r="E154" s="211" t="s">
        <v>170</v>
      </c>
    </row>
    <row r="155" spans="1:5" x14ac:dyDescent="0.35">
      <c r="A155" s="212" t="s">
        <v>5926</v>
      </c>
      <c r="B155" s="198"/>
      <c r="C155" s="210" t="s">
        <v>320</v>
      </c>
      <c r="D155" s="210" t="s">
        <v>162</v>
      </c>
      <c r="E155" s="211" t="s">
        <v>170</v>
      </c>
    </row>
    <row r="156" spans="1:5" x14ac:dyDescent="0.35">
      <c r="A156" s="212" t="s">
        <v>5927</v>
      </c>
      <c r="B156" s="198"/>
      <c r="C156" s="210" t="s">
        <v>321</v>
      </c>
      <c r="D156" s="210" t="s">
        <v>162</v>
      </c>
      <c r="E156" s="211" t="s">
        <v>170</v>
      </c>
    </row>
    <row r="157" spans="1:5" x14ac:dyDescent="0.35">
      <c r="A157" s="212" t="s">
        <v>5928</v>
      </c>
      <c r="B157" s="198"/>
      <c r="C157" s="210" t="s">
        <v>322</v>
      </c>
      <c r="D157" s="210" t="s">
        <v>162</v>
      </c>
      <c r="E157" s="211" t="s">
        <v>170</v>
      </c>
    </row>
    <row r="158" spans="1:5" x14ac:dyDescent="0.35">
      <c r="A158" s="212" t="s">
        <v>5929</v>
      </c>
      <c r="B158" s="198"/>
      <c r="C158" s="210" t="s">
        <v>1123</v>
      </c>
      <c r="D158" s="210" t="s">
        <v>162</v>
      </c>
      <c r="E158" s="211" t="s">
        <v>170</v>
      </c>
    </row>
    <row r="159" spans="1:5" x14ac:dyDescent="0.35">
      <c r="A159" s="212" t="s">
        <v>5930</v>
      </c>
      <c r="B159" s="198"/>
      <c r="C159" s="210" t="s">
        <v>324</v>
      </c>
      <c r="D159" s="210" t="s">
        <v>162</v>
      </c>
      <c r="E159" s="211" t="s">
        <v>170</v>
      </c>
    </row>
    <row r="160" spans="1:5" x14ac:dyDescent="0.35">
      <c r="A160" s="212" t="s">
        <v>5931</v>
      </c>
      <c r="B160" s="198"/>
      <c r="C160" s="210" t="s">
        <v>325</v>
      </c>
      <c r="D160" s="210" t="s">
        <v>162</v>
      </c>
      <c r="E160" s="211" t="s">
        <v>170</v>
      </c>
    </row>
    <row r="161" spans="1:5" x14ac:dyDescent="0.35">
      <c r="A161" s="212" t="s">
        <v>5932</v>
      </c>
      <c r="B161" s="198"/>
      <c r="C161" s="210" t="s">
        <v>326</v>
      </c>
      <c r="D161" s="210" t="s">
        <v>162</v>
      </c>
      <c r="E161" s="211" t="s">
        <v>170</v>
      </c>
    </row>
    <row r="162" spans="1:5" x14ac:dyDescent="0.35">
      <c r="A162" s="212" t="s">
        <v>5933</v>
      </c>
      <c r="B162" s="213"/>
      <c r="C162" s="210" t="s">
        <v>327</v>
      </c>
      <c r="D162" s="210" t="s">
        <v>162</v>
      </c>
      <c r="E162" s="211" t="s">
        <v>170</v>
      </c>
    </row>
    <row r="163" spans="1:5" x14ac:dyDescent="0.35">
      <c r="A163" s="212" t="s">
        <v>5934</v>
      </c>
      <c r="B163" s="198"/>
      <c r="C163" s="210" t="s">
        <v>328</v>
      </c>
      <c r="D163" s="210" t="s">
        <v>162</v>
      </c>
      <c r="E163" s="211" t="s">
        <v>170</v>
      </c>
    </row>
    <row r="164" spans="1:5" x14ac:dyDescent="0.35">
      <c r="A164" s="212" t="s">
        <v>5935</v>
      </c>
      <c r="B164" s="198"/>
      <c r="C164" s="210" t="s">
        <v>329</v>
      </c>
      <c r="D164" s="210" t="s">
        <v>162</v>
      </c>
      <c r="E164" s="211" t="s">
        <v>170</v>
      </c>
    </row>
    <row r="165" spans="1:5" x14ac:dyDescent="0.35">
      <c r="A165" s="212" t="s">
        <v>5936</v>
      </c>
      <c r="B165" s="198"/>
      <c r="C165" s="210" t="s">
        <v>330</v>
      </c>
      <c r="D165" s="210" t="s">
        <v>162</v>
      </c>
      <c r="E165" s="211" t="s">
        <v>170</v>
      </c>
    </row>
    <row r="166" spans="1:5" x14ac:dyDescent="0.35">
      <c r="A166" s="212" t="s">
        <v>5937</v>
      </c>
      <c r="B166" s="198"/>
      <c r="C166" s="210" t="s">
        <v>331</v>
      </c>
      <c r="D166" s="210" t="s">
        <v>162</v>
      </c>
      <c r="E166" s="211" t="s">
        <v>170</v>
      </c>
    </row>
    <row r="167" spans="1:5" x14ac:dyDescent="0.35">
      <c r="A167" s="212" t="s">
        <v>5938</v>
      </c>
      <c r="B167" s="198"/>
      <c r="C167" s="210" t="s">
        <v>332</v>
      </c>
      <c r="D167" s="210" t="s">
        <v>162</v>
      </c>
      <c r="E167" s="211" t="s">
        <v>170</v>
      </c>
    </row>
    <row r="168" spans="1:5" x14ac:dyDescent="0.35">
      <c r="A168" s="212" t="s">
        <v>5939</v>
      </c>
      <c r="B168" s="198"/>
      <c r="C168" s="210" t="s">
        <v>333</v>
      </c>
      <c r="D168" s="210" t="s">
        <v>162</v>
      </c>
      <c r="E168" s="211" t="s">
        <v>170</v>
      </c>
    </row>
    <row r="169" spans="1:5" x14ac:dyDescent="0.35">
      <c r="A169" s="212" t="s">
        <v>5940</v>
      </c>
      <c r="B169" s="198"/>
      <c r="C169" s="210" t="s">
        <v>334</v>
      </c>
      <c r="D169" s="210" t="s">
        <v>162</v>
      </c>
      <c r="E169" s="211" t="s">
        <v>170</v>
      </c>
    </row>
    <row r="170" spans="1:5" x14ac:dyDescent="0.35">
      <c r="A170" s="212" t="s">
        <v>5941</v>
      </c>
      <c r="B170" s="198"/>
      <c r="C170" s="210" t="s">
        <v>335</v>
      </c>
      <c r="D170" s="210" t="s">
        <v>162</v>
      </c>
      <c r="E170" s="211" t="s">
        <v>170</v>
      </c>
    </row>
    <row r="171" spans="1:5" x14ac:dyDescent="0.35">
      <c r="A171" s="212" t="s">
        <v>5942</v>
      </c>
      <c r="B171" s="198"/>
      <c r="C171" s="210" t="s">
        <v>336</v>
      </c>
      <c r="D171" s="210" t="s">
        <v>162</v>
      </c>
      <c r="E171" s="211" t="s">
        <v>170</v>
      </c>
    </row>
    <row r="172" spans="1:5" x14ac:dyDescent="0.35">
      <c r="A172" s="212" t="s">
        <v>5943</v>
      </c>
      <c r="B172" s="198"/>
      <c r="C172" s="210" t="s">
        <v>337</v>
      </c>
      <c r="D172" s="210" t="s">
        <v>162</v>
      </c>
      <c r="E172" s="211" t="s">
        <v>170</v>
      </c>
    </row>
    <row r="173" spans="1:5" x14ac:dyDescent="0.35">
      <c r="A173" s="212" t="s">
        <v>5944</v>
      </c>
      <c r="B173" s="198"/>
      <c r="C173" s="210" t="s">
        <v>338</v>
      </c>
      <c r="D173" s="210" t="s">
        <v>162</v>
      </c>
      <c r="E173" s="211" t="s">
        <v>170</v>
      </c>
    </row>
    <row r="174" spans="1:5" x14ac:dyDescent="0.35">
      <c r="A174" s="212" t="s">
        <v>5945</v>
      </c>
      <c r="B174" s="198"/>
      <c r="C174" s="210" t="s">
        <v>339</v>
      </c>
      <c r="D174" s="210" t="s">
        <v>162</v>
      </c>
      <c r="E174" s="211" t="s">
        <v>170</v>
      </c>
    </row>
    <row r="175" spans="1:5" x14ac:dyDescent="0.35">
      <c r="A175" s="212" t="s">
        <v>5946</v>
      </c>
      <c r="B175" s="198"/>
      <c r="C175" s="210" t="s">
        <v>340</v>
      </c>
      <c r="D175" s="210" t="s">
        <v>162</v>
      </c>
      <c r="E175" s="211" t="s">
        <v>170</v>
      </c>
    </row>
    <row r="176" spans="1:5" x14ac:dyDescent="0.35">
      <c r="A176" s="212" t="s">
        <v>5947</v>
      </c>
      <c r="B176" s="198"/>
      <c r="C176" s="210" t="s">
        <v>341</v>
      </c>
      <c r="D176" s="210" t="s">
        <v>162</v>
      </c>
      <c r="E176" s="211" t="s">
        <v>170</v>
      </c>
    </row>
    <row r="177" spans="1:5" x14ac:dyDescent="0.35">
      <c r="A177" s="212" t="s">
        <v>5948</v>
      </c>
      <c r="B177" s="198"/>
      <c r="C177" s="210" t="s">
        <v>342</v>
      </c>
      <c r="D177" s="210" t="s">
        <v>162</v>
      </c>
      <c r="E177" s="211" t="s">
        <v>170</v>
      </c>
    </row>
    <row r="178" spans="1:5" x14ac:dyDescent="0.35">
      <c r="A178" s="212" t="s">
        <v>5949</v>
      </c>
      <c r="B178" s="198"/>
      <c r="C178" s="210" t="s">
        <v>343</v>
      </c>
      <c r="D178" s="210" t="s">
        <v>162</v>
      </c>
      <c r="E178" s="211" t="s">
        <v>170</v>
      </c>
    </row>
    <row r="179" spans="1:5" x14ac:dyDescent="0.35">
      <c r="A179" s="212" t="s">
        <v>5950</v>
      </c>
      <c r="B179" s="198"/>
      <c r="C179" s="210" t="s">
        <v>344</v>
      </c>
      <c r="D179" s="210" t="s">
        <v>162</v>
      </c>
      <c r="E179" s="211" t="s">
        <v>170</v>
      </c>
    </row>
    <row r="180" spans="1:5" x14ac:dyDescent="0.35">
      <c r="A180" s="212" t="s">
        <v>5951</v>
      </c>
      <c r="B180" s="198"/>
      <c r="C180" s="210" t="s">
        <v>345</v>
      </c>
      <c r="D180" s="210" t="s">
        <v>162</v>
      </c>
      <c r="E180" s="211" t="s">
        <v>170</v>
      </c>
    </row>
    <row r="181" spans="1:5" x14ac:dyDescent="0.35">
      <c r="A181" s="212" t="s">
        <v>5952</v>
      </c>
      <c r="B181" s="198"/>
      <c r="C181" s="210" t="s">
        <v>346</v>
      </c>
      <c r="D181" s="210" t="s">
        <v>162</v>
      </c>
      <c r="E181" s="211" t="s">
        <v>170</v>
      </c>
    </row>
    <row r="182" spans="1:5" x14ac:dyDescent="0.35">
      <c r="A182" s="212" t="s">
        <v>5953</v>
      </c>
      <c r="B182" s="198"/>
      <c r="C182" s="210" t="s">
        <v>347</v>
      </c>
      <c r="D182" s="210" t="s">
        <v>162</v>
      </c>
      <c r="E182" s="211" t="s">
        <v>170</v>
      </c>
    </row>
    <row r="183" spans="1:5" x14ac:dyDescent="0.35">
      <c r="A183" s="212" t="s">
        <v>5954</v>
      </c>
      <c r="B183" s="198"/>
      <c r="C183" s="210" t="s">
        <v>348</v>
      </c>
      <c r="D183" s="210" t="s">
        <v>162</v>
      </c>
      <c r="E183" s="211" t="s">
        <v>170</v>
      </c>
    </row>
    <row r="184" spans="1:5" x14ac:dyDescent="0.35">
      <c r="A184" s="212" t="s">
        <v>5955</v>
      </c>
      <c r="B184" s="198"/>
      <c r="C184" s="210" t="s">
        <v>349</v>
      </c>
      <c r="D184" s="210" t="s">
        <v>162</v>
      </c>
      <c r="E184" s="211" t="s">
        <v>170</v>
      </c>
    </row>
    <row r="185" spans="1:5" x14ac:dyDescent="0.35">
      <c r="A185" s="212" t="s">
        <v>5956</v>
      </c>
      <c r="B185" s="198"/>
      <c r="C185" s="210" t="s">
        <v>350</v>
      </c>
      <c r="D185" s="210" t="s">
        <v>162</v>
      </c>
      <c r="E185" s="211" t="s">
        <v>170</v>
      </c>
    </row>
    <row r="186" spans="1:5" x14ac:dyDescent="0.35">
      <c r="A186" s="212" t="s">
        <v>5957</v>
      </c>
      <c r="B186" s="198"/>
      <c r="C186" s="210" t="s">
        <v>351</v>
      </c>
      <c r="D186" s="210" t="s">
        <v>162</v>
      </c>
      <c r="E186" s="211" t="s">
        <v>170</v>
      </c>
    </row>
    <row r="187" spans="1:5" x14ac:dyDescent="0.35">
      <c r="A187" s="212" t="s">
        <v>5965</v>
      </c>
      <c r="B187" s="198"/>
      <c r="C187" s="210" t="s">
        <v>352</v>
      </c>
      <c r="D187" s="210" t="s">
        <v>162</v>
      </c>
      <c r="E187" s="211" t="s">
        <v>170</v>
      </c>
    </row>
    <row r="188" spans="1:5" x14ac:dyDescent="0.35">
      <c r="A188" s="212" t="s">
        <v>5968</v>
      </c>
      <c r="B188" s="198"/>
      <c r="C188" s="210" t="s">
        <v>353</v>
      </c>
      <c r="D188" s="210" t="s">
        <v>162</v>
      </c>
      <c r="E188" s="211" t="s">
        <v>170</v>
      </c>
    </row>
    <row r="189" spans="1:5" x14ac:dyDescent="0.35">
      <c r="A189" s="212" t="s">
        <v>5966</v>
      </c>
      <c r="B189" s="198"/>
      <c r="C189" s="210" t="s">
        <v>354</v>
      </c>
      <c r="D189" s="210" t="s">
        <v>162</v>
      </c>
      <c r="E189" s="211" t="s">
        <v>170</v>
      </c>
    </row>
    <row r="190" spans="1:5" x14ac:dyDescent="0.35">
      <c r="A190" s="212" t="s">
        <v>5967</v>
      </c>
      <c r="B190" s="198"/>
      <c r="C190" s="210" t="s">
        <v>355</v>
      </c>
      <c r="D190" s="210" t="s">
        <v>162</v>
      </c>
      <c r="E190" s="211" t="s">
        <v>170</v>
      </c>
    </row>
    <row r="191" spans="1:5" x14ac:dyDescent="0.35">
      <c r="A191" s="212" t="s">
        <v>5969</v>
      </c>
      <c r="B191" s="198"/>
      <c r="C191" s="210" t="s">
        <v>356</v>
      </c>
      <c r="D191" s="210" t="s">
        <v>162</v>
      </c>
      <c r="E191" s="211" t="s">
        <v>170</v>
      </c>
    </row>
    <row r="192" spans="1:5" x14ac:dyDescent="0.35">
      <c r="A192" s="212" t="s">
        <v>5970</v>
      </c>
      <c r="B192" s="198"/>
      <c r="C192" s="210" t="s">
        <v>357</v>
      </c>
      <c r="D192" s="210" t="s">
        <v>162</v>
      </c>
      <c r="E192" s="211" t="s">
        <v>170</v>
      </c>
    </row>
    <row r="193" spans="1:5" x14ac:dyDescent="0.35">
      <c r="A193" s="212" t="s">
        <v>5974</v>
      </c>
      <c r="B193" s="198"/>
      <c r="C193" s="210" t="s">
        <v>358</v>
      </c>
      <c r="D193" s="210" t="s">
        <v>162</v>
      </c>
      <c r="E193" s="211" t="s">
        <v>170</v>
      </c>
    </row>
    <row r="194" spans="1:5" x14ac:dyDescent="0.35">
      <c r="A194" s="212" t="s">
        <v>5975</v>
      </c>
      <c r="B194" s="198"/>
      <c r="C194" s="210" t="s">
        <v>359</v>
      </c>
      <c r="D194" s="210" t="s">
        <v>162</v>
      </c>
      <c r="E194" s="211" t="s">
        <v>170</v>
      </c>
    </row>
    <row r="195" spans="1:5" x14ac:dyDescent="0.35">
      <c r="A195" s="212" t="s">
        <v>5976</v>
      </c>
      <c r="B195" s="198"/>
      <c r="C195" s="210" t="s">
        <v>360</v>
      </c>
      <c r="D195" s="210" t="s">
        <v>162</v>
      </c>
      <c r="E195" s="211" t="s">
        <v>170</v>
      </c>
    </row>
    <row r="196" spans="1:5" x14ac:dyDescent="0.35">
      <c r="A196" s="212" t="s">
        <v>5977</v>
      </c>
      <c r="B196" s="198"/>
      <c r="C196" s="210" t="s">
        <v>361</v>
      </c>
      <c r="D196" s="210" t="s">
        <v>162</v>
      </c>
      <c r="E196" s="211" t="s">
        <v>170</v>
      </c>
    </row>
    <row r="197" spans="1:5" x14ac:dyDescent="0.35">
      <c r="A197" s="212" t="s">
        <v>5978</v>
      </c>
      <c r="B197" s="198"/>
      <c r="C197" s="210" t="s">
        <v>362</v>
      </c>
      <c r="D197" s="210" t="s">
        <v>162</v>
      </c>
      <c r="E197" s="211" t="s">
        <v>170</v>
      </c>
    </row>
    <row r="198" spans="1:5" x14ac:dyDescent="0.35">
      <c r="A198" s="212" t="s">
        <v>5979</v>
      </c>
      <c r="B198" s="198"/>
      <c r="C198" s="210" t="s">
        <v>363</v>
      </c>
      <c r="D198" s="210" t="s">
        <v>162</v>
      </c>
      <c r="E198" s="211" t="s">
        <v>170</v>
      </c>
    </row>
    <row r="199" spans="1:5" x14ac:dyDescent="0.35">
      <c r="A199" s="212" t="s">
        <v>5971</v>
      </c>
      <c r="B199" s="198"/>
      <c r="C199" s="210" t="s">
        <v>364</v>
      </c>
      <c r="D199" s="210" t="s">
        <v>162</v>
      </c>
      <c r="E199" s="211" t="s">
        <v>170</v>
      </c>
    </row>
    <row r="200" spans="1:5" x14ac:dyDescent="0.35">
      <c r="A200" s="212" t="s">
        <v>5972</v>
      </c>
      <c r="B200" s="198"/>
      <c r="C200" s="210" t="s">
        <v>365</v>
      </c>
      <c r="D200" s="210" t="s">
        <v>162</v>
      </c>
      <c r="E200" s="211" t="s">
        <v>170</v>
      </c>
    </row>
    <row r="201" spans="1:5" x14ac:dyDescent="0.35">
      <c r="A201" s="212" t="s">
        <v>5973</v>
      </c>
      <c r="B201" s="198"/>
      <c r="C201" s="210" t="s">
        <v>366</v>
      </c>
      <c r="D201" s="210" t="s">
        <v>162</v>
      </c>
      <c r="E201" s="211" t="s">
        <v>170</v>
      </c>
    </row>
    <row r="202" spans="1:5" x14ac:dyDescent="0.35">
      <c r="A202" s="212" t="s">
        <v>5980</v>
      </c>
      <c r="B202" s="198"/>
      <c r="C202" s="210" t="s">
        <v>367</v>
      </c>
      <c r="D202" s="210" t="s">
        <v>162</v>
      </c>
      <c r="E202" s="211" t="s">
        <v>170</v>
      </c>
    </row>
    <row r="203" spans="1:5" x14ac:dyDescent="0.35">
      <c r="A203" s="212" t="s">
        <v>5981</v>
      </c>
      <c r="B203" s="198"/>
      <c r="C203" s="210" t="s">
        <v>368</v>
      </c>
      <c r="D203" s="210" t="s">
        <v>162</v>
      </c>
      <c r="E203" s="211" t="s">
        <v>170</v>
      </c>
    </row>
    <row r="204" spans="1:5" x14ac:dyDescent="0.35">
      <c r="A204" s="212" t="s">
        <v>5982</v>
      </c>
      <c r="B204" s="198"/>
      <c r="C204" s="210" t="s">
        <v>369</v>
      </c>
      <c r="D204" s="210" t="s">
        <v>162</v>
      </c>
      <c r="E204" s="211" t="s">
        <v>170</v>
      </c>
    </row>
    <row r="205" spans="1:5" x14ac:dyDescent="0.35">
      <c r="A205" s="212" t="s">
        <v>5983</v>
      </c>
      <c r="B205" s="198"/>
      <c r="C205" s="210" t="s">
        <v>370</v>
      </c>
      <c r="D205" s="210" t="s">
        <v>162</v>
      </c>
      <c r="E205" s="211" t="s">
        <v>170</v>
      </c>
    </row>
    <row r="206" spans="1:5" x14ac:dyDescent="0.35">
      <c r="A206" s="212" t="s">
        <v>5984</v>
      </c>
      <c r="B206" s="198"/>
      <c r="C206" s="210" t="s">
        <v>371</v>
      </c>
      <c r="D206" s="210" t="s">
        <v>162</v>
      </c>
      <c r="E206" s="211" t="s">
        <v>170</v>
      </c>
    </row>
    <row r="207" spans="1:5" x14ac:dyDescent="0.35">
      <c r="A207" s="212" t="s">
        <v>5985</v>
      </c>
      <c r="B207" s="198"/>
      <c r="C207" s="210" t="s">
        <v>372</v>
      </c>
      <c r="D207" s="210" t="s">
        <v>162</v>
      </c>
      <c r="E207" s="211" t="s">
        <v>170</v>
      </c>
    </row>
    <row r="208" spans="1:5" x14ac:dyDescent="0.35">
      <c r="A208" s="212" t="s">
        <v>5986</v>
      </c>
      <c r="B208" s="198"/>
      <c r="C208" s="210" t="s">
        <v>373</v>
      </c>
      <c r="D208" s="210" t="s">
        <v>162</v>
      </c>
      <c r="E208" s="211" t="s">
        <v>170</v>
      </c>
    </row>
    <row r="209" spans="1:5" x14ac:dyDescent="0.35">
      <c r="A209" s="212" t="s">
        <v>6000</v>
      </c>
      <c r="B209" s="198"/>
      <c r="C209" s="210" t="s">
        <v>374</v>
      </c>
      <c r="D209" s="210" t="s">
        <v>162</v>
      </c>
      <c r="E209" s="211" t="s">
        <v>170</v>
      </c>
    </row>
    <row r="210" spans="1:5" x14ac:dyDescent="0.35">
      <c r="A210" s="212" t="s">
        <v>5958</v>
      </c>
      <c r="B210" s="198"/>
      <c r="C210" s="210" t="s">
        <v>375</v>
      </c>
      <c r="D210" s="210" t="s">
        <v>162</v>
      </c>
      <c r="E210" s="211" t="s">
        <v>170</v>
      </c>
    </row>
    <row r="211" spans="1:5" x14ac:dyDescent="0.35">
      <c r="A211" s="212" t="s">
        <v>5959</v>
      </c>
      <c r="B211" s="198"/>
      <c r="C211" s="210" t="s">
        <v>376</v>
      </c>
      <c r="D211" s="210" t="s">
        <v>162</v>
      </c>
      <c r="E211" s="211" t="s">
        <v>170</v>
      </c>
    </row>
    <row r="212" spans="1:5" x14ac:dyDescent="0.35">
      <c r="A212" s="212" t="s">
        <v>5960</v>
      </c>
      <c r="B212" s="198"/>
      <c r="C212" s="210" t="s">
        <v>377</v>
      </c>
      <c r="D212" s="210" t="s">
        <v>162</v>
      </c>
      <c r="E212" s="211" t="s">
        <v>170</v>
      </c>
    </row>
    <row r="213" spans="1:5" x14ac:dyDescent="0.35">
      <c r="A213" s="212" t="s">
        <v>5962</v>
      </c>
      <c r="B213" s="198"/>
      <c r="C213" s="210" t="s">
        <v>378</v>
      </c>
      <c r="D213" s="210" t="s">
        <v>162</v>
      </c>
      <c r="E213" s="211" t="s">
        <v>170</v>
      </c>
    </row>
    <row r="214" spans="1:5" x14ac:dyDescent="0.35">
      <c r="A214" s="212" t="s">
        <v>5961</v>
      </c>
      <c r="B214" s="198"/>
      <c r="C214" s="210" t="s">
        <v>379</v>
      </c>
      <c r="D214" s="210" t="s">
        <v>162</v>
      </c>
      <c r="E214" s="211" t="s">
        <v>170</v>
      </c>
    </row>
    <row r="215" spans="1:5" x14ac:dyDescent="0.35">
      <c r="A215" s="212" t="s">
        <v>5963</v>
      </c>
      <c r="B215" s="198"/>
      <c r="C215" s="210" t="s">
        <v>380</v>
      </c>
      <c r="D215" s="210" t="s">
        <v>162</v>
      </c>
      <c r="E215" s="211" t="s">
        <v>170</v>
      </c>
    </row>
    <row r="216" spans="1:5" x14ac:dyDescent="0.35">
      <c r="A216" s="212" t="s">
        <v>5964</v>
      </c>
      <c r="B216" s="198"/>
      <c r="C216" s="210" t="s">
        <v>381</v>
      </c>
      <c r="D216" s="210" t="s">
        <v>162</v>
      </c>
      <c r="E216" s="211" t="s">
        <v>170</v>
      </c>
    </row>
    <row r="217" spans="1:5" x14ac:dyDescent="0.35">
      <c r="A217" s="212" t="s">
        <v>5987</v>
      </c>
      <c r="B217" s="198"/>
      <c r="C217" s="210" t="s">
        <v>382</v>
      </c>
      <c r="D217" s="210" t="s">
        <v>162</v>
      </c>
      <c r="E217" s="211" t="s">
        <v>170</v>
      </c>
    </row>
    <row r="218" spans="1:5" x14ac:dyDescent="0.35">
      <c r="A218" s="212" t="s">
        <v>5988</v>
      </c>
      <c r="B218" s="198"/>
      <c r="C218" s="210" t="s">
        <v>383</v>
      </c>
      <c r="D218" s="210" t="s">
        <v>162</v>
      </c>
      <c r="E218" s="211" t="s">
        <v>170</v>
      </c>
    </row>
    <row r="219" spans="1:5" x14ac:dyDescent="0.35">
      <c r="A219" s="212" t="s">
        <v>5989</v>
      </c>
      <c r="B219" s="198"/>
      <c r="C219" s="210" t="s">
        <v>161</v>
      </c>
      <c r="D219" s="210" t="s">
        <v>162</v>
      </c>
      <c r="E219" s="211" t="s">
        <v>170</v>
      </c>
    </row>
    <row r="220" spans="1:5" x14ac:dyDescent="0.35">
      <c r="A220" s="212" t="s">
        <v>5990</v>
      </c>
      <c r="B220" s="198"/>
      <c r="C220" s="210" t="s">
        <v>1124</v>
      </c>
      <c r="D220" s="210" t="s">
        <v>162</v>
      </c>
      <c r="E220" s="211" t="s">
        <v>170</v>
      </c>
    </row>
    <row r="221" spans="1:5" x14ac:dyDescent="0.35">
      <c r="A221" s="212" t="s">
        <v>5991</v>
      </c>
      <c r="B221" s="198"/>
      <c r="C221" s="210" t="s">
        <v>384</v>
      </c>
      <c r="D221" s="210" t="s">
        <v>162</v>
      </c>
      <c r="E221" s="211" t="s">
        <v>170</v>
      </c>
    </row>
    <row r="222" spans="1:5" x14ac:dyDescent="0.35">
      <c r="A222" s="212" t="s">
        <v>5992</v>
      </c>
      <c r="B222" s="198"/>
      <c r="C222" s="210" t="s">
        <v>385</v>
      </c>
      <c r="D222" s="210" t="s">
        <v>162</v>
      </c>
      <c r="E222" s="211" t="s">
        <v>170</v>
      </c>
    </row>
    <row r="223" spans="1:5" x14ac:dyDescent="0.35">
      <c r="A223" s="212" t="s">
        <v>5995</v>
      </c>
      <c r="B223" s="198"/>
      <c r="C223" s="210" t="s">
        <v>386</v>
      </c>
      <c r="D223" s="210" t="s">
        <v>162</v>
      </c>
      <c r="E223" s="211" t="s">
        <v>170</v>
      </c>
    </row>
    <row r="224" spans="1:5" x14ac:dyDescent="0.35">
      <c r="A224" s="212" t="s">
        <v>5996</v>
      </c>
      <c r="B224" s="198"/>
      <c r="C224" s="210" t="s">
        <v>387</v>
      </c>
      <c r="D224" s="210" t="s">
        <v>162</v>
      </c>
      <c r="E224" s="211" t="s">
        <v>170</v>
      </c>
    </row>
    <row r="225" spans="1:5" x14ac:dyDescent="0.35">
      <c r="A225" s="212" t="s">
        <v>5993</v>
      </c>
      <c r="B225" s="198"/>
      <c r="C225" s="210" t="s">
        <v>388</v>
      </c>
      <c r="D225" s="210" t="s">
        <v>162</v>
      </c>
      <c r="E225" s="211" t="s">
        <v>170</v>
      </c>
    </row>
    <row r="226" spans="1:5" x14ac:dyDescent="0.35">
      <c r="A226" s="212" t="s">
        <v>5994</v>
      </c>
      <c r="B226" s="198"/>
      <c r="C226" s="210" t="s">
        <v>389</v>
      </c>
      <c r="D226" s="210" t="s">
        <v>162</v>
      </c>
      <c r="E226" s="211" t="s">
        <v>170</v>
      </c>
    </row>
    <row r="227" spans="1:5" x14ac:dyDescent="0.35">
      <c r="A227" s="212" t="s">
        <v>5997</v>
      </c>
      <c r="B227" s="198"/>
      <c r="C227" s="210" t="s">
        <v>390</v>
      </c>
      <c r="D227" s="210" t="s">
        <v>162</v>
      </c>
      <c r="E227" s="211" t="s">
        <v>170</v>
      </c>
    </row>
    <row r="228" spans="1:5" x14ac:dyDescent="0.35">
      <c r="A228" s="212" t="s">
        <v>6010</v>
      </c>
      <c r="B228" s="198"/>
      <c r="C228" s="210" t="s">
        <v>161</v>
      </c>
      <c r="D228" s="210" t="s">
        <v>164</v>
      </c>
      <c r="E228" s="211" t="s">
        <v>163</v>
      </c>
    </row>
    <row r="229" spans="1:5" x14ac:dyDescent="0.35">
      <c r="A229" s="212" t="s">
        <v>5777</v>
      </c>
      <c r="B229" s="198"/>
      <c r="C229" s="210" t="s">
        <v>161</v>
      </c>
      <c r="D229" s="210" t="s">
        <v>165</v>
      </c>
      <c r="E229" s="211" t="s">
        <v>163</v>
      </c>
    </row>
    <row r="230" spans="1:5" x14ac:dyDescent="0.35">
      <c r="A230" s="212" t="s">
        <v>6015</v>
      </c>
      <c r="B230" s="198"/>
      <c r="C230" s="210" t="s">
        <v>161</v>
      </c>
      <c r="D230" s="210" t="s">
        <v>167</v>
      </c>
      <c r="E230" s="211" t="s">
        <v>163</v>
      </c>
    </row>
    <row r="231" spans="1:5" x14ac:dyDescent="0.35">
      <c r="A231" s="212" t="s">
        <v>5553</v>
      </c>
      <c r="B231" s="198"/>
      <c r="C231" s="210" t="s">
        <v>169</v>
      </c>
      <c r="D231" s="210" t="s">
        <v>165</v>
      </c>
      <c r="E231" s="211" t="s">
        <v>170</v>
      </c>
    </row>
    <row r="232" spans="1:5" x14ac:dyDescent="0.35">
      <c r="A232" s="212" t="s">
        <v>5554</v>
      </c>
      <c r="B232" s="198"/>
      <c r="C232" s="210" t="s">
        <v>171</v>
      </c>
      <c r="D232" s="210" t="s">
        <v>165</v>
      </c>
      <c r="E232" s="211" t="s">
        <v>170</v>
      </c>
    </row>
    <row r="233" spans="1:5" x14ac:dyDescent="0.35">
      <c r="A233" s="212" t="s">
        <v>5767</v>
      </c>
      <c r="B233" s="198"/>
      <c r="C233" s="210" t="s">
        <v>172</v>
      </c>
      <c r="D233" s="210" t="s">
        <v>165</v>
      </c>
      <c r="E233" s="211" t="s">
        <v>170</v>
      </c>
    </row>
    <row r="234" spans="1:5" x14ac:dyDescent="0.35">
      <c r="A234" s="212" t="s">
        <v>5555</v>
      </c>
      <c r="B234" s="198"/>
      <c r="C234" s="210" t="s">
        <v>173</v>
      </c>
      <c r="D234" s="210" t="s">
        <v>165</v>
      </c>
      <c r="E234" s="211" t="s">
        <v>170</v>
      </c>
    </row>
    <row r="235" spans="1:5" x14ac:dyDescent="0.35">
      <c r="A235" s="212" t="s">
        <v>5556</v>
      </c>
      <c r="B235" s="198"/>
      <c r="C235" s="210" t="s">
        <v>174</v>
      </c>
      <c r="D235" s="210" t="s">
        <v>165</v>
      </c>
      <c r="E235" s="211" t="s">
        <v>170</v>
      </c>
    </row>
    <row r="236" spans="1:5" x14ac:dyDescent="0.35">
      <c r="A236" s="212" t="s">
        <v>5557</v>
      </c>
      <c r="B236" s="198"/>
      <c r="C236" s="210" t="s">
        <v>175</v>
      </c>
      <c r="D236" s="210" t="s">
        <v>165</v>
      </c>
      <c r="E236" s="211" t="s">
        <v>170</v>
      </c>
    </row>
    <row r="237" spans="1:5" x14ac:dyDescent="0.35">
      <c r="A237" s="212" t="s">
        <v>5558</v>
      </c>
      <c r="B237" s="198"/>
      <c r="C237" s="210" t="s">
        <v>176</v>
      </c>
      <c r="D237" s="210" t="s">
        <v>165</v>
      </c>
      <c r="E237" s="211" t="s">
        <v>170</v>
      </c>
    </row>
    <row r="238" spans="1:5" x14ac:dyDescent="0.35">
      <c r="A238" s="212" t="s">
        <v>5559</v>
      </c>
      <c r="B238" s="198"/>
      <c r="C238" s="210" t="s">
        <v>177</v>
      </c>
      <c r="D238" s="210" t="s">
        <v>165</v>
      </c>
      <c r="E238" s="211" t="s">
        <v>170</v>
      </c>
    </row>
    <row r="239" spans="1:5" x14ac:dyDescent="0.35">
      <c r="A239" s="212" t="s">
        <v>5560</v>
      </c>
      <c r="B239" s="198"/>
      <c r="C239" s="210" t="s">
        <v>178</v>
      </c>
      <c r="D239" s="210" t="s">
        <v>165</v>
      </c>
      <c r="E239" s="211" t="s">
        <v>170</v>
      </c>
    </row>
    <row r="240" spans="1:5" x14ac:dyDescent="0.35">
      <c r="A240" s="212" t="s">
        <v>5561</v>
      </c>
      <c r="B240" s="198"/>
      <c r="C240" s="210" t="s">
        <v>179</v>
      </c>
      <c r="D240" s="210" t="s">
        <v>165</v>
      </c>
      <c r="E240" s="211" t="s">
        <v>170</v>
      </c>
    </row>
    <row r="241" spans="1:5" x14ac:dyDescent="0.35">
      <c r="A241" s="212" t="s">
        <v>5563</v>
      </c>
      <c r="B241" s="198"/>
      <c r="C241" s="210" t="s">
        <v>180</v>
      </c>
      <c r="D241" s="210" t="s">
        <v>165</v>
      </c>
      <c r="E241" s="211" t="s">
        <v>170</v>
      </c>
    </row>
    <row r="242" spans="1:5" x14ac:dyDescent="0.35">
      <c r="A242" s="212" t="s">
        <v>5562</v>
      </c>
      <c r="B242" s="198"/>
      <c r="C242" s="210" t="s">
        <v>181</v>
      </c>
      <c r="D242" s="210" t="s">
        <v>165</v>
      </c>
      <c r="E242" s="211" t="s">
        <v>170</v>
      </c>
    </row>
    <row r="243" spans="1:5" x14ac:dyDescent="0.35">
      <c r="A243" s="212" t="s">
        <v>5564</v>
      </c>
      <c r="B243" s="214"/>
      <c r="C243" s="210" t="s">
        <v>182</v>
      </c>
      <c r="D243" s="210" t="s">
        <v>165</v>
      </c>
      <c r="E243" s="211" t="s">
        <v>170</v>
      </c>
    </row>
    <row r="244" spans="1:5" x14ac:dyDescent="0.35">
      <c r="A244" s="212" t="s">
        <v>5565</v>
      </c>
      <c r="B244" s="215"/>
      <c r="C244" s="210" t="s">
        <v>183</v>
      </c>
      <c r="D244" s="210" t="s">
        <v>165</v>
      </c>
      <c r="E244" s="211" t="s">
        <v>170</v>
      </c>
    </row>
    <row r="245" spans="1:5" x14ac:dyDescent="0.35">
      <c r="A245" s="212" t="s">
        <v>5566</v>
      </c>
      <c r="B245" s="198"/>
      <c r="C245" s="210" t="s">
        <v>184</v>
      </c>
      <c r="D245" s="210" t="s">
        <v>165</v>
      </c>
      <c r="E245" s="211" t="s">
        <v>170</v>
      </c>
    </row>
    <row r="246" spans="1:5" x14ac:dyDescent="0.35">
      <c r="A246" s="212" t="s">
        <v>5567</v>
      </c>
      <c r="B246" s="198"/>
      <c r="C246" s="210" t="s">
        <v>185</v>
      </c>
      <c r="D246" s="210" t="s">
        <v>165</v>
      </c>
      <c r="E246" s="211" t="s">
        <v>170</v>
      </c>
    </row>
    <row r="247" spans="1:5" x14ac:dyDescent="0.35">
      <c r="A247" s="212" t="s">
        <v>5568</v>
      </c>
      <c r="B247" s="198"/>
      <c r="C247" s="210" t="s">
        <v>186</v>
      </c>
      <c r="D247" s="210" t="s">
        <v>165</v>
      </c>
      <c r="E247" s="211" t="s">
        <v>170</v>
      </c>
    </row>
    <row r="248" spans="1:5" x14ac:dyDescent="0.35">
      <c r="A248" s="212" t="s">
        <v>5569</v>
      </c>
      <c r="B248" s="198"/>
      <c r="C248" s="210" t="s">
        <v>187</v>
      </c>
      <c r="D248" s="210" t="s">
        <v>165</v>
      </c>
      <c r="E248" s="211" t="s">
        <v>170</v>
      </c>
    </row>
    <row r="249" spans="1:5" x14ac:dyDescent="0.35">
      <c r="A249" s="212" t="s">
        <v>5570</v>
      </c>
      <c r="B249" s="198"/>
      <c r="C249" s="210" t="s">
        <v>188</v>
      </c>
      <c r="D249" s="210" t="s">
        <v>165</v>
      </c>
      <c r="E249" s="211" t="s">
        <v>170</v>
      </c>
    </row>
    <row r="250" spans="1:5" x14ac:dyDescent="0.35">
      <c r="A250" s="212" t="s">
        <v>5571</v>
      </c>
      <c r="B250" s="213"/>
      <c r="C250" s="210" t="s">
        <v>189</v>
      </c>
      <c r="D250" s="210" t="s">
        <v>165</v>
      </c>
      <c r="E250" s="211" t="s">
        <v>170</v>
      </c>
    </row>
    <row r="251" spans="1:5" x14ac:dyDescent="0.35">
      <c r="A251" s="212" t="s">
        <v>5572</v>
      </c>
      <c r="B251" s="198"/>
      <c r="C251" s="210" t="s">
        <v>190</v>
      </c>
      <c r="D251" s="210" t="s">
        <v>165</v>
      </c>
      <c r="E251" s="211" t="s">
        <v>170</v>
      </c>
    </row>
    <row r="252" spans="1:5" x14ac:dyDescent="0.35">
      <c r="A252" s="212" t="s">
        <v>5573</v>
      </c>
      <c r="B252" s="198"/>
      <c r="C252" s="210" t="s">
        <v>191</v>
      </c>
      <c r="D252" s="210" t="s">
        <v>165</v>
      </c>
      <c r="E252" s="211" t="s">
        <v>170</v>
      </c>
    </row>
    <row r="253" spans="1:5" x14ac:dyDescent="0.35">
      <c r="A253" s="212" t="s">
        <v>5574</v>
      </c>
      <c r="B253" s="198"/>
      <c r="C253" s="210" t="s">
        <v>192</v>
      </c>
      <c r="D253" s="210" t="s">
        <v>165</v>
      </c>
      <c r="E253" s="211" t="s">
        <v>170</v>
      </c>
    </row>
    <row r="254" spans="1:5" x14ac:dyDescent="0.35">
      <c r="A254" s="212" t="s">
        <v>5775</v>
      </c>
      <c r="B254" s="198"/>
      <c r="C254" s="210" t="s">
        <v>193</v>
      </c>
      <c r="D254" s="210" t="s">
        <v>165</v>
      </c>
      <c r="E254" s="211" t="s">
        <v>170</v>
      </c>
    </row>
    <row r="255" spans="1:5" x14ac:dyDescent="0.35">
      <c r="A255" s="212" t="s">
        <v>5575</v>
      </c>
      <c r="B255" s="213"/>
      <c r="C255" s="210" t="s">
        <v>194</v>
      </c>
      <c r="D255" s="210" t="s">
        <v>165</v>
      </c>
      <c r="E255" s="211" t="s">
        <v>170</v>
      </c>
    </row>
    <row r="256" spans="1:5" x14ac:dyDescent="0.35">
      <c r="A256" s="212" t="s">
        <v>5576</v>
      </c>
      <c r="B256" s="198"/>
      <c r="C256" s="210" t="s">
        <v>195</v>
      </c>
      <c r="D256" s="210" t="s">
        <v>165</v>
      </c>
      <c r="E256" s="211" t="s">
        <v>170</v>
      </c>
    </row>
    <row r="257" spans="1:5" x14ac:dyDescent="0.35">
      <c r="A257" s="212" t="s">
        <v>5577</v>
      </c>
      <c r="B257" s="198"/>
      <c r="C257" s="210" t="s">
        <v>196</v>
      </c>
      <c r="D257" s="210" t="s">
        <v>165</v>
      </c>
      <c r="E257" s="211" t="s">
        <v>170</v>
      </c>
    </row>
    <row r="258" spans="1:5" x14ac:dyDescent="0.35">
      <c r="A258" s="212" t="s">
        <v>5578</v>
      </c>
      <c r="B258" s="213"/>
      <c r="C258" s="210" t="s">
        <v>197</v>
      </c>
      <c r="D258" s="210" t="s">
        <v>165</v>
      </c>
      <c r="E258" s="211" t="s">
        <v>170</v>
      </c>
    </row>
    <row r="259" spans="1:5" x14ac:dyDescent="0.35">
      <c r="A259" s="212" t="s">
        <v>5579</v>
      </c>
      <c r="B259" s="198"/>
      <c r="C259" s="210" t="s">
        <v>198</v>
      </c>
      <c r="D259" s="210" t="s">
        <v>165</v>
      </c>
      <c r="E259" s="211" t="s">
        <v>170</v>
      </c>
    </row>
    <row r="260" spans="1:5" x14ac:dyDescent="0.35">
      <c r="A260" s="212" t="s">
        <v>5580</v>
      </c>
      <c r="B260" s="198"/>
      <c r="C260" s="210" t="s">
        <v>199</v>
      </c>
      <c r="D260" s="210" t="s">
        <v>165</v>
      </c>
      <c r="E260" s="211" t="s">
        <v>170</v>
      </c>
    </row>
    <row r="261" spans="1:5" x14ac:dyDescent="0.35">
      <c r="A261" s="212" t="s">
        <v>5581</v>
      </c>
      <c r="B261" s="213"/>
      <c r="C261" s="210" t="s">
        <v>200</v>
      </c>
      <c r="D261" s="210" t="s">
        <v>165</v>
      </c>
      <c r="E261" s="211" t="s">
        <v>170</v>
      </c>
    </row>
    <row r="262" spans="1:5" x14ac:dyDescent="0.35">
      <c r="A262" s="212" t="s">
        <v>5582</v>
      </c>
      <c r="B262" s="198"/>
      <c r="C262" s="210" t="s">
        <v>201</v>
      </c>
      <c r="D262" s="210" t="s">
        <v>165</v>
      </c>
      <c r="E262" s="211" t="s">
        <v>170</v>
      </c>
    </row>
    <row r="263" spans="1:5" x14ac:dyDescent="0.35">
      <c r="A263" s="212" t="s">
        <v>5583</v>
      </c>
      <c r="B263" s="198"/>
      <c r="C263" s="210" t="s">
        <v>202</v>
      </c>
      <c r="D263" s="210" t="s">
        <v>165</v>
      </c>
      <c r="E263" s="211" t="s">
        <v>170</v>
      </c>
    </row>
    <row r="264" spans="1:5" x14ac:dyDescent="0.35">
      <c r="A264" s="212" t="s">
        <v>5584</v>
      </c>
      <c r="B264" s="213"/>
      <c r="C264" s="210" t="s">
        <v>203</v>
      </c>
      <c r="D264" s="210" t="s">
        <v>165</v>
      </c>
      <c r="E264" s="211" t="s">
        <v>170</v>
      </c>
    </row>
    <row r="265" spans="1:5" x14ac:dyDescent="0.35">
      <c r="A265" s="212" t="s">
        <v>5585</v>
      </c>
      <c r="B265" s="198"/>
      <c r="C265" s="210" t="s">
        <v>204</v>
      </c>
      <c r="D265" s="210" t="s">
        <v>165</v>
      </c>
      <c r="E265" s="211" t="s">
        <v>170</v>
      </c>
    </row>
    <row r="266" spans="1:5" x14ac:dyDescent="0.35">
      <c r="A266" s="212" t="s">
        <v>5586</v>
      </c>
      <c r="B266" s="198"/>
      <c r="C266" s="210" t="s">
        <v>205</v>
      </c>
      <c r="D266" s="210" t="s">
        <v>165</v>
      </c>
      <c r="E266" s="211" t="s">
        <v>170</v>
      </c>
    </row>
    <row r="267" spans="1:5" x14ac:dyDescent="0.35">
      <c r="A267" s="212" t="s">
        <v>5587</v>
      </c>
      <c r="B267" s="213"/>
      <c r="C267" s="210" t="s">
        <v>206</v>
      </c>
      <c r="D267" s="210" t="s">
        <v>165</v>
      </c>
      <c r="E267" s="211" t="s">
        <v>170</v>
      </c>
    </row>
    <row r="268" spans="1:5" x14ac:dyDescent="0.35">
      <c r="A268" s="212" t="s">
        <v>5588</v>
      </c>
      <c r="B268" s="213"/>
      <c r="C268" s="210" t="s">
        <v>207</v>
      </c>
      <c r="D268" s="210" t="s">
        <v>165</v>
      </c>
      <c r="E268" s="211" t="s">
        <v>170</v>
      </c>
    </row>
    <row r="269" spans="1:5" x14ac:dyDescent="0.35">
      <c r="A269" s="212" t="s">
        <v>5589</v>
      </c>
      <c r="B269" s="213"/>
      <c r="C269" s="210" t="s">
        <v>208</v>
      </c>
      <c r="D269" s="210" t="s">
        <v>165</v>
      </c>
      <c r="E269" s="211" t="s">
        <v>170</v>
      </c>
    </row>
    <row r="270" spans="1:5" x14ac:dyDescent="0.35">
      <c r="A270" s="212" t="s">
        <v>5590</v>
      </c>
      <c r="B270" s="198"/>
      <c r="C270" s="210" t="s">
        <v>209</v>
      </c>
      <c r="D270" s="210" t="s">
        <v>165</v>
      </c>
      <c r="E270" s="211" t="s">
        <v>170</v>
      </c>
    </row>
    <row r="271" spans="1:5" x14ac:dyDescent="0.35">
      <c r="A271" s="212" t="s">
        <v>5591</v>
      </c>
      <c r="B271" s="198"/>
      <c r="C271" s="210" t="s">
        <v>210</v>
      </c>
      <c r="D271" s="210" t="s">
        <v>165</v>
      </c>
      <c r="E271" s="211" t="s">
        <v>170</v>
      </c>
    </row>
    <row r="272" spans="1:5" x14ac:dyDescent="0.35">
      <c r="A272" s="212" t="s">
        <v>5592</v>
      </c>
      <c r="B272" s="198"/>
      <c r="C272" s="210" t="s">
        <v>211</v>
      </c>
      <c r="D272" s="210" t="s">
        <v>165</v>
      </c>
      <c r="E272" s="211" t="s">
        <v>170</v>
      </c>
    </row>
    <row r="273" spans="1:5" x14ac:dyDescent="0.35">
      <c r="A273" s="212" t="s">
        <v>5593</v>
      </c>
      <c r="B273" s="213"/>
      <c r="C273" s="210" t="s">
        <v>212</v>
      </c>
      <c r="D273" s="210" t="s">
        <v>165</v>
      </c>
      <c r="E273" s="211" t="s">
        <v>170</v>
      </c>
    </row>
    <row r="274" spans="1:5" x14ac:dyDescent="0.35">
      <c r="A274" s="212" t="s">
        <v>5594</v>
      </c>
      <c r="B274" s="198"/>
      <c r="C274" s="210" t="s">
        <v>213</v>
      </c>
      <c r="D274" s="210" t="s">
        <v>165</v>
      </c>
      <c r="E274" s="211" t="s">
        <v>170</v>
      </c>
    </row>
    <row r="275" spans="1:5" x14ac:dyDescent="0.35">
      <c r="A275" s="212" t="s">
        <v>5595</v>
      </c>
      <c r="B275" s="198"/>
      <c r="C275" s="210" t="s">
        <v>214</v>
      </c>
      <c r="D275" s="210" t="s">
        <v>165</v>
      </c>
      <c r="E275" s="211" t="s">
        <v>170</v>
      </c>
    </row>
    <row r="276" spans="1:5" x14ac:dyDescent="0.35">
      <c r="A276" s="212" t="s">
        <v>5596</v>
      </c>
      <c r="B276" s="198"/>
      <c r="C276" s="210" t="s">
        <v>215</v>
      </c>
      <c r="D276" s="210" t="s">
        <v>165</v>
      </c>
      <c r="E276" s="211" t="s">
        <v>170</v>
      </c>
    </row>
    <row r="277" spans="1:5" x14ac:dyDescent="0.35">
      <c r="A277" s="212" t="s">
        <v>5597</v>
      </c>
      <c r="B277" s="198"/>
      <c r="C277" s="210" t="s">
        <v>216</v>
      </c>
      <c r="D277" s="210" t="s">
        <v>165</v>
      </c>
      <c r="E277" s="211" t="s">
        <v>170</v>
      </c>
    </row>
    <row r="278" spans="1:5" x14ac:dyDescent="0.35">
      <c r="A278" s="212" t="s">
        <v>5598</v>
      </c>
      <c r="B278" s="198"/>
      <c r="C278" s="210" t="s">
        <v>217</v>
      </c>
      <c r="D278" s="210" t="s">
        <v>165</v>
      </c>
      <c r="E278" s="211" t="s">
        <v>170</v>
      </c>
    </row>
    <row r="279" spans="1:5" x14ac:dyDescent="0.35">
      <c r="A279" s="212" t="s">
        <v>5599</v>
      </c>
      <c r="B279" s="198"/>
      <c r="C279" s="210" t="s">
        <v>218</v>
      </c>
      <c r="D279" s="210" t="s">
        <v>165</v>
      </c>
      <c r="E279" s="211" t="s">
        <v>170</v>
      </c>
    </row>
    <row r="280" spans="1:5" x14ac:dyDescent="0.35">
      <c r="A280" s="212" t="s">
        <v>5601</v>
      </c>
      <c r="B280" s="198"/>
      <c r="C280" s="210" t="s">
        <v>219</v>
      </c>
      <c r="D280" s="210" t="s">
        <v>165</v>
      </c>
      <c r="E280" s="211" t="s">
        <v>170</v>
      </c>
    </row>
    <row r="281" spans="1:5" x14ac:dyDescent="0.35">
      <c r="A281" s="212" t="s">
        <v>5600</v>
      </c>
      <c r="B281" s="198"/>
      <c r="C281" s="210" t="s">
        <v>220</v>
      </c>
      <c r="D281" s="210" t="s">
        <v>165</v>
      </c>
      <c r="E281" s="211" t="s">
        <v>170</v>
      </c>
    </row>
    <row r="282" spans="1:5" x14ac:dyDescent="0.35">
      <c r="A282" s="212" t="s">
        <v>5602</v>
      </c>
      <c r="B282" s="198"/>
      <c r="C282" s="210" t="s">
        <v>221</v>
      </c>
      <c r="D282" s="210" t="s">
        <v>165</v>
      </c>
      <c r="E282" s="211" t="s">
        <v>170</v>
      </c>
    </row>
    <row r="283" spans="1:5" x14ac:dyDescent="0.35">
      <c r="A283" s="212" t="s">
        <v>5603</v>
      </c>
      <c r="B283" s="213"/>
      <c r="C283" s="210" t="s">
        <v>222</v>
      </c>
      <c r="D283" s="210" t="s">
        <v>165</v>
      </c>
      <c r="E283" s="211" t="s">
        <v>170</v>
      </c>
    </row>
    <row r="284" spans="1:5" x14ac:dyDescent="0.35">
      <c r="A284" s="212" t="s">
        <v>5604</v>
      </c>
      <c r="B284" s="213"/>
      <c r="C284" s="210" t="s">
        <v>223</v>
      </c>
      <c r="D284" s="210" t="s">
        <v>165</v>
      </c>
      <c r="E284" s="211" t="s">
        <v>170</v>
      </c>
    </row>
    <row r="285" spans="1:5" x14ac:dyDescent="0.35">
      <c r="A285" s="212" t="s">
        <v>5605</v>
      </c>
      <c r="B285" s="198"/>
      <c r="C285" s="210" t="s">
        <v>224</v>
      </c>
      <c r="D285" s="210" t="s">
        <v>165</v>
      </c>
      <c r="E285" s="211" t="s">
        <v>170</v>
      </c>
    </row>
    <row r="286" spans="1:5" x14ac:dyDescent="0.35">
      <c r="A286" s="212" t="s">
        <v>5606</v>
      </c>
      <c r="B286" s="198"/>
      <c r="C286" s="210" t="s">
        <v>225</v>
      </c>
      <c r="D286" s="210" t="s">
        <v>165</v>
      </c>
      <c r="E286" s="211" t="s">
        <v>170</v>
      </c>
    </row>
    <row r="287" spans="1:5" x14ac:dyDescent="0.35">
      <c r="A287" s="212" t="s">
        <v>5607</v>
      </c>
      <c r="B287" s="198"/>
      <c r="C287" s="210" t="s">
        <v>226</v>
      </c>
      <c r="D287" s="210" t="s">
        <v>165</v>
      </c>
      <c r="E287" s="211" t="s">
        <v>170</v>
      </c>
    </row>
    <row r="288" spans="1:5" x14ac:dyDescent="0.35">
      <c r="A288" s="212" t="s">
        <v>5608</v>
      </c>
      <c r="B288" s="213"/>
      <c r="C288" s="210" t="s">
        <v>227</v>
      </c>
      <c r="D288" s="210" t="s">
        <v>165</v>
      </c>
      <c r="E288" s="211" t="s">
        <v>170</v>
      </c>
    </row>
    <row r="289" spans="1:5" x14ac:dyDescent="0.35">
      <c r="A289" s="212" t="s">
        <v>5609</v>
      </c>
      <c r="B289" s="198"/>
      <c r="C289" s="210" t="s">
        <v>228</v>
      </c>
      <c r="D289" s="210" t="s">
        <v>165</v>
      </c>
      <c r="E289" s="211" t="s">
        <v>170</v>
      </c>
    </row>
    <row r="290" spans="1:5" x14ac:dyDescent="0.35">
      <c r="A290" s="212" t="s">
        <v>5610</v>
      </c>
      <c r="B290" s="198"/>
      <c r="C290" s="210" t="s">
        <v>229</v>
      </c>
      <c r="D290" s="210" t="s">
        <v>165</v>
      </c>
      <c r="E290" s="211" t="s">
        <v>170</v>
      </c>
    </row>
    <row r="291" spans="1:5" x14ac:dyDescent="0.35">
      <c r="A291" s="212" t="s">
        <v>5611</v>
      </c>
      <c r="B291" s="198"/>
      <c r="C291" s="210" t="s">
        <v>230</v>
      </c>
      <c r="D291" s="210" t="s">
        <v>165</v>
      </c>
      <c r="E291" s="211" t="s">
        <v>170</v>
      </c>
    </row>
    <row r="292" spans="1:5" x14ac:dyDescent="0.35">
      <c r="A292" s="212" t="s">
        <v>5612</v>
      </c>
      <c r="B292" s="213"/>
      <c r="C292" s="210" t="s">
        <v>231</v>
      </c>
      <c r="D292" s="210" t="s">
        <v>165</v>
      </c>
      <c r="E292" s="211" t="s">
        <v>170</v>
      </c>
    </row>
    <row r="293" spans="1:5" x14ac:dyDescent="0.35">
      <c r="A293" s="212" t="s">
        <v>5613</v>
      </c>
      <c r="B293" s="198"/>
      <c r="C293" s="210" t="s">
        <v>232</v>
      </c>
      <c r="D293" s="210" t="s">
        <v>165</v>
      </c>
      <c r="E293" s="211" t="s">
        <v>170</v>
      </c>
    </row>
    <row r="294" spans="1:5" x14ac:dyDescent="0.35">
      <c r="A294" s="212" t="s">
        <v>5614</v>
      </c>
      <c r="B294" s="198"/>
      <c r="C294" s="210" t="s">
        <v>233</v>
      </c>
      <c r="D294" s="210" t="s">
        <v>165</v>
      </c>
      <c r="E294" s="211" t="s">
        <v>170</v>
      </c>
    </row>
    <row r="295" spans="1:5" x14ac:dyDescent="0.35">
      <c r="A295" s="212" t="s">
        <v>5615</v>
      </c>
      <c r="B295" s="198"/>
      <c r="C295" s="210" t="s">
        <v>234</v>
      </c>
      <c r="D295" s="210" t="s">
        <v>165</v>
      </c>
      <c r="E295" s="211" t="s">
        <v>170</v>
      </c>
    </row>
    <row r="296" spans="1:5" x14ac:dyDescent="0.35">
      <c r="A296" s="212" t="s">
        <v>5616</v>
      </c>
      <c r="B296" s="198"/>
      <c r="C296" s="210" t="s">
        <v>235</v>
      </c>
      <c r="D296" s="210" t="s">
        <v>165</v>
      </c>
      <c r="E296" s="211" t="s">
        <v>170</v>
      </c>
    </row>
    <row r="297" spans="1:5" x14ac:dyDescent="0.35">
      <c r="A297" s="212" t="s">
        <v>5776</v>
      </c>
      <c r="B297" s="213"/>
      <c r="C297" s="210" t="s">
        <v>236</v>
      </c>
      <c r="D297" s="210" t="s">
        <v>165</v>
      </c>
      <c r="E297" s="211" t="s">
        <v>170</v>
      </c>
    </row>
    <row r="298" spans="1:5" x14ac:dyDescent="0.35">
      <c r="A298" s="212" t="s">
        <v>5617</v>
      </c>
      <c r="B298" s="213"/>
      <c r="C298" s="210" t="s">
        <v>237</v>
      </c>
      <c r="D298" s="210" t="s">
        <v>165</v>
      </c>
      <c r="E298" s="211" t="s">
        <v>170</v>
      </c>
    </row>
    <row r="299" spans="1:5" x14ac:dyDescent="0.35">
      <c r="A299" s="212" t="s">
        <v>5618</v>
      </c>
      <c r="B299" s="198"/>
      <c r="C299" s="210" t="s">
        <v>238</v>
      </c>
      <c r="D299" s="210" t="s">
        <v>165</v>
      </c>
      <c r="E299" s="211" t="s">
        <v>170</v>
      </c>
    </row>
    <row r="300" spans="1:5" x14ac:dyDescent="0.35">
      <c r="A300" s="212" t="s">
        <v>5619</v>
      </c>
      <c r="B300" s="213"/>
      <c r="C300" s="210" t="s">
        <v>239</v>
      </c>
      <c r="D300" s="210" t="s">
        <v>165</v>
      </c>
      <c r="E300" s="211" t="s">
        <v>170</v>
      </c>
    </row>
    <row r="301" spans="1:5" x14ac:dyDescent="0.35">
      <c r="A301" s="212" t="s">
        <v>5620</v>
      </c>
      <c r="B301" s="198"/>
      <c r="C301" s="210" t="s">
        <v>240</v>
      </c>
      <c r="D301" s="210" t="s">
        <v>165</v>
      </c>
      <c r="E301" s="211" t="s">
        <v>170</v>
      </c>
    </row>
    <row r="302" spans="1:5" x14ac:dyDescent="0.35">
      <c r="A302" s="212" t="s">
        <v>5621</v>
      </c>
      <c r="B302" s="198"/>
      <c r="C302" s="210" t="s">
        <v>241</v>
      </c>
      <c r="D302" s="210" t="s">
        <v>165</v>
      </c>
      <c r="E302" s="211" t="s">
        <v>170</v>
      </c>
    </row>
    <row r="303" spans="1:5" x14ac:dyDescent="0.35">
      <c r="A303" s="212" t="s">
        <v>5622</v>
      </c>
      <c r="B303" s="198"/>
      <c r="C303" s="210" t="s">
        <v>242</v>
      </c>
      <c r="D303" s="210" t="s">
        <v>165</v>
      </c>
      <c r="E303" s="211" t="s">
        <v>170</v>
      </c>
    </row>
    <row r="304" spans="1:5" x14ac:dyDescent="0.35">
      <c r="A304" s="212" t="s">
        <v>5623</v>
      </c>
      <c r="B304" s="213"/>
      <c r="C304" s="210" t="s">
        <v>243</v>
      </c>
      <c r="D304" s="210" t="s">
        <v>165</v>
      </c>
      <c r="E304" s="211" t="s">
        <v>170</v>
      </c>
    </row>
    <row r="305" spans="1:5" x14ac:dyDescent="0.35">
      <c r="A305" s="212" t="s">
        <v>5624</v>
      </c>
      <c r="B305" s="198"/>
      <c r="C305" s="210" t="s">
        <v>244</v>
      </c>
      <c r="D305" s="210" t="s">
        <v>165</v>
      </c>
      <c r="E305" s="211" t="s">
        <v>170</v>
      </c>
    </row>
    <row r="306" spans="1:5" x14ac:dyDescent="0.35">
      <c r="A306" s="212" t="s">
        <v>5625</v>
      </c>
      <c r="B306" s="198"/>
      <c r="C306" s="210" t="s">
        <v>245</v>
      </c>
      <c r="D306" s="210" t="s">
        <v>165</v>
      </c>
      <c r="E306" s="211" t="s">
        <v>170</v>
      </c>
    </row>
    <row r="307" spans="1:5" x14ac:dyDescent="0.35">
      <c r="A307" s="212" t="s">
        <v>5626</v>
      </c>
      <c r="B307" s="198"/>
      <c r="C307" s="210" t="s">
        <v>246</v>
      </c>
      <c r="D307" s="210" t="s">
        <v>165</v>
      </c>
      <c r="E307" s="211" t="s">
        <v>170</v>
      </c>
    </row>
    <row r="308" spans="1:5" x14ac:dyDescent="0.35">
      <c r="A308" s="212" t="s">
        <v>5627</v>
      </c>
      <c r="B308" s="198"/>
      <c r="C308" s="210" t="s">
        <v>247</v>
      </c>
      <c r="D308" s="210" t="s">
        <v>165</v>
      </c>
      <c r="E308" s="211" t="s">
        <v>170</v>
      </c>
    </row>
    <row r="309" spans="1:5" x14ac:dyDescent="0.35">
      <c r="A309" s="212" t="s">
        <v>5628</v>
      </c>
      <c r="B309" s="213"/>
      <c r="C309" s="210" t="s">
        <v>248</v>
      </c>
      <c r="D309" s="210" t="s">
        <v>165</v>
      </c>
      <c r="E309" s="211" t="s">
        <v>170</v>
      </c>
    </row>
    <row r="310" spans="1:5" x14ac:dyDescent="0.35">
      <c r="A310" s="212" t="s">
        <v>5629</v>
      </c>
      <c r="B310" s="198"/>
      <c r="C310" s="210" t="s">
        <v>249</v>
      </c>
      <c r="D310" s="210" t="s">
        <v>165</v>
      </c>
      <c r="E310" s="211" t="s">
        <v>170</v>
      </c>
    </row>
    <row r="311" spans="1:5" x14ac:dyDescent="0.35">
      <c r="A311" s="212" t="s">
        <v>5630</v>
      </c>
      <c r="B311" s="213"/>
      <c r="C311" s="210" t="s">
        <v>250</v>
      </c>
      <c r="D311" s="210" t="s">
        <v>165</v>
      </c>
      <c r="E311" s="211" t="s">
        <v>170</v>
      </c>
    </row>
    <row r="312" spans="1:5" x14ac:dyDescent="0.35">
      <c r="A312" s="212" t="s">
        <v>5631</v>
      </c>
      <c r="B312" s="198"/>
      <c r="C312" s="210" t="s">
        <v>251</v>
      </c>
      <c r="D312" s="210" t="s">
        <v>165</v>
      </c>
      <c r="E312" s="211" t="s">
        <v>170</v>
      </c>
    </row>
    <row r="313" spans="1:5" x14ac:dyDescent="0.35">
      <c r="A313" s="212" t="s">
        <v>5632</v>
      </c>
      <c r="B313" s="198"/>
      <c r="C313" s="210" t="s">
        <v>252</v>
      </c>
      <c r="D313" s="210" t="s">
        <v>165</v>
      </c>
      <c r="E313" s="211" t="s">
        <v>170</v>
      </c>
    </row>
    <row r="314" spans="1:5" x14ac:dyDescent="0.35">
      <c r="A314" s="212" t="s">
        <v>5633</v>
      </c>
      <c r="B314" s="198"/>
      <c r="C314" s="210" t="s">
        <v>253</v>
      </c>
      <c r="D314" s="210" t="s">
        <v>165</v>
      </c>
      <c r="E314" s="211" t="s">
        <v>170</v>
      </c>
    </row>
    <row r="315" spans="1:5" x14ac:dyDescent="0.35">
      <c r="A315" s="212" t="s">
        <v>5634</v>
      </c>
      <c r="B315" s="213"/>
      <c r="C315" s="210" t="s">
        <v>254</v>
      </c>
      <c r="D315" s="210" t="s">
        <v>165</v>
      </c>
      <c r="E315" s="211" t="s">
        <v>170</v>
      </c>
    </row>
    <row r="316" spans="1:5" x14ac:dyDescent="0.35">
      <c r="A316" s="212" t="s">
        <v>5635</v>
      </c>
      <c r="B316" s="198"/>
      <c r="C316" s="210" t="s">
        <v>255</v>
      </c>
      <c r="D316" s="210" t="s">
        <v>165</v>
      </c>
      <c r="E316" s="211" t="s">
        <v>170</v>
      </c>
    </row>
    <row r="317" spans="1:5" x14ac:dyDescent="0.35">
      <c r="A317" s="212" t="s">
        <v>5769</v>
      </c>
      <c r="B317" s="198"/>
      <c r="C317" s="210" t="s">
        <v>256</v>
      </c>
      <c r="D317" s="210" t="s">
        <v>165</v>
      </c>
      <c r="E317" s="211" t="s">
        <v>170</v>
      </c>
    </row>
    <row r="318" spans="1:5" x14ac:dyDescent="0.35">
      <c r="A318" s="212" t="s">
        <v>5636</v>
      </c>
      <c r="B318" s="198"/>
      <c r="C318" s="210" t="s">
        <v>257</v>
      </c>
      <c r="D318" s="210" t="s">
        <v>165</v>
      </c>
      <c r="E318" s="211" t="s">
        <v>170</v>
      </c>
    </row>
    <row r="319" spans="1:5" x14ac:dyDescent="0.35">
      <c r="A319" s="212" t="s">
        <v>5771</v>
      </c>
      <c r="B319" s="198"/>
      <c r="C319" s="210" t="s">
        <v>258</v>
      </c>
      <c r="D319" s="210" t="s">
        <v>165</v>
      </c>
      <c r="E319" s="211" t="s">
        <v>170</v>
      </c>
    </row>
    <row r="320" spans="1:5" x14ac:dyDescent="0.35">
      <c r="A320" s="212" t="s">
        <v>5637</v>
      </c>
      <c r="B320" s="198"/>
      <c r="C320" s="210" t="s">
        <v>259</v>
      </c>
      <c r="D320" s="210" t="s">
        <v>165</v>
      </c>
      <c r="E320" s="211" t="s">
        <v>170</v>
      </c>
    </row>
    <row r="321" spans="1:5" x14ac:dyDescent="0.35">
      <c r="A321" s="212" t="s">
        <v>5638</v>
      </c>
      <c r="B321" s="198"/>
      <c r="C321" s="210" t="s">
        <v>260</v>
      </c>
      <c r="D321" s="210" t="s">
        <v>165</v>
      </c>
      <c r="E321" s="211" t="s">
        <v>170</v>
      </c>
    </row>
    <row r="322" spans="1:5" x14ac:dyDescent="0.35">
      <c r="A322" s="212" t="s">
        <v>5639</v>
      </c>
      <c r="B322" s="198"/>
      <c r="C322" s="210" t="s">
        <v>261</v>
      </c>
      <c r="D322" s="210" t="s">
        <v>165</v>
      </c>
      <c r="E322" s="211" t="s">
        <v>170</v>
      </c>
    </row>
    <row r="323" spans="1:5" x14ac:dyDescent="0.35">
      <c r="A323" s="212" t="s">
        <v>5640</v>
      </c>
      <c r="B323" s="213"/>
      <c r="C323" s="210" t="s">
        <v>262</v>
      </c>
      <c r="D323" s="210" t="s">
        <v>165</v>
      </c>
      <c r="E323" s="211" t="s">
        <v>170</v>
      </c>
    </row>
    <row r="324" spans="1:5" x14ac:dyDescent="0.35">
      <c r="A324" s="212" t="s">
        <v>5641</v>
      </c>
      <c r="B324" s="213"/>
      <c r="C324" s="210" t="s">
        <v>263</v>
      </c>
      <c r="D324" s="210" t="s">
        <v>165</v>
      </c>
      <c r="E324" s="211" t="s">
        <v>170</v>
      </c>
    </row>
    <row r="325" spans="1:5" x14ac:dyDescent="0.35">
      <c r="A325" s="212" t="s">
        <v>5773</v>
      </c>
      <c r="B325" s="198"/>
      <c r="C325" s="210" t="s">
        <v>264</v>
      </c>
      <c r="D325" s="210" t="s">
        <v>165</v>
      </c>
      <c r="E325" s="211" t="s">
        <v>170</v>
      </c>
    </row>
    <row r="326" spans="1:5" x14ac:dyDescent="0.35">
      <c r="A326" s="212" t="s">
        <v>5642</v>
      </c>
      <c r="B326" s="198"/>
      <c r="C326" s="210" t="s">
        <v>265</v>
      </c>
      <c r="D326" s="210" t="s">
        <v>165</v>
      </c>
      <c r="E326" s="211" t="s">
        <v>170</v>
      </c>
    </row>
    <row r="327" spans="1:5" x14ac:dyDescent="0.35">
      <c r="A327" s="212" t="s">
        <v>5643</v>
      </c>
      <c r="B327" s="198"/>
      <c r="C327" s="210" t="s">
        <v>266</v>
      </c>
      <c r="D327" s="210" t="s">
        <v>165</v>
      </c>
      <c r="E327" s="211" t="s">
        <v>170</v>
      </c>
    </row>
    <row r="328" spans="1:5" x14ac:dyDescent="0.35">
      <c r="A328" s="212" t="s">
        <v>5644</v>
      </c>
      <c r="B328" s="198"/>
      <c r="C328" s="210" t="s">
        <v>267</v>
      </c>
      <c r="D328" s="210" t="s">
        <v>165</v>
      </c>
      <c r="E328" s="211" t="s">
        <v>170</v>
      </c>
    </row>
    <row r="329" spans="1:5" x14ac:dyDescent="0.35">
      <c r="A329" s="212" t="s">
        <v>5645</v>
      </c>
      <c r="B329" s="198"/>
      <c r="C329" s="210" t="s">
        <v>268</v>
      </c>
      <c r="D329" s="210" t="s">
        <v>165</v>
      </c>
      <c r="E329" s="211" t="s">
        <v>170</v>
      </c>
    </row>
    <row r="330" spans="1:5" x14ac:dyDescent="0.35">
      <c r="A330" s="212" t="s">
        <v>5646</v>
      </c>
      <c r="B330" s="198"/>
      <c r="C330" s="210" t="s">
        <v>269</v>
      </c>
      <c r="D330" s="210" t="s">
        <v>165</v>
      </c>
      <c r="E330" s="211" t="s">
        <v>170</v>
      </c>
    </row>
    <row r="331" spans="1:5" x14ac:dyDescent="0.35">
      <c r="A331" s="212" t="s">
        <v>5647</v>
      </c>
      <c r="B331" s="198"/>
      <c r="C331" s="210" t="s">
        <v>270</v>
      </c>
      <c r="D331" s="210" t="s">
        <v>165</v>
      </c>
      <c r="E331" s="211" t="s">
        <v>170</v>
      </c>
    </row>
    <row r="332" spans="1:5" x14ac:dyDescent="0.35">
      <c r="A332" s="212" t="s">
        <v>5648</v>
      </c>
      <c r="B332" s="213"/>
      <c r="C332" s="210" t="s">
        <v>271</v>
      </c>
      <c r="D332" s="210" t="s">
        <v>165</v>
      </c>
      <c r="E332" s="211" t="s">
        <v>170</v>
      </c>
    </row>
    <row r="333" spans="1:5" x14ac:dyDescent="0.35">
      <c r="A333" s="212" t="s">
        <v>5649</v>
      </c>
      <c r="B333" s="198"/>
      <c r="C333" s="210" t="s">
        <v>272</v>
      </c>
      <c r="D333" s="210" t="s">
        <v>165</v>
      </c>
      <c r="E333" s="211" t="s">
        <v>170</v>
      </c>
    </row>
    <row r="334" spans="1:5" x14ac:dyDescent="0.35">
      <c r="A334" s="212" t="s">
        <v>5650</v>
      </c>
      <c r="B334" s="198"/>
      <c r="C334" s="210" t="s">
        <v>273</v>
      </c>
      <c r="D334" s="210" t="s">
        <v>165</v>
      </c>
      <c r="E334" s="211" t="s">
        <v>170</v>
      </c>
    </row>
    <row r="335" spans="1:5" x14ac:dyDescent="0.35">
      <c r="A335" s="212" t="s">
        <v>5654</v>
      </c>
      <c r="B335" s="198"/>
      <c r="C335" s="210" t="s">
        <v>274</v>
      </c>
      <c r="D335" s="210" t="s">
        <v>165</v>
      </c>
      <c r="E335" s="211" t="s">
        <v>170</v>
      </c>
    </row>
    <row r="336" spans="1:5" x14ac:dyDescent="0.35">
      <c r="A336" s="212" t="s">
        <v>5651</v>
      </c>
      <c r="B336" s="198"/>
      <c r="C336" s="210" t="s">
        <v>275</v>
      </c>
      <c r="D336" s="210" t="s">
        <v>165</v>
      </c>
      <c r="E336" s="211" t="s">
        <v>170</v>
      </c>
    </row>
    <row r="337" spans="1:5" x14ac:dyDescent="0.35">
      <c r="A337" s="212" t="s">
        <v>5652</v>
      </c>
      <c r="B337" s="198"/>
      <c r="C337" s="210" t="s">
        <v>276</v>
      </c>
      <c r="D337" s="210" t="s">
        <v>165</v>
      </c>
      <c r="E337" s="211" t="s">
        <v>170</v>
      </c>
    </row>
    <row r="338" spans="1:5" x14ac:dyDescent="0.35">
      <c r="A338" s="212" t="s">
        <v>5653</v>
      </c>
      <c r="B338" s="198"/>
      <c r="C338" s="210" t="s">
        <v>277</v>
      </c>
      <c r="D338" s="210" t="s">
        <v>165</v>
      </c>
      <c r="E338" s="211" t="s">
        <v>170</v>
      </c>
    </row>
    <row r="339" spans="1:5" x14ac:dyDescent="0.35">
      <c r="A339" s="212" t="s">
        <v>5655</v>
      </c>
      <c r="B339" s="198"/>
      <c r="C339" s="210" t="s">
        <v>278</v>
      </c>
      <c r="D339" s="210" t="s">
        <v>165</v>
      </c>
      <c r="E339" s="211" t="s">
        <v>170</v>
      </c>
    </row>
    <row r="340" spans="1:5" x14ac:dyDescent="0.35">
      <c r="A340" s="212" t="s">
        <v>5772</v>
      </c>
      <c r="B340" s="213"/>
      <c r="C340" s="210" t="s">
        <v>279</v>
      </c>
      <c r="D340" s="210" t="s">
        <v>165</v>
      </c>
      <c r="E340" s="211" t="s">
        <v>170</v>
      </c>
    </row>
    <row r="341" spans="1:5" x14ac:dyDescent="0.35">
      <c r="A341" s="212" t="s">
        <v>5656</v>
      </c>
      <c r="B341" s="213"/>
      <c r="C341" s="210" t="s">
        <v>280</v>
      </c>
      <c r="D341" s="210" t="s">
        <v>165</v>
      </c>
      <c r="E341" s="211" t="s">
        <v>170</v>
      </c>
    </row>
    <row r="342" spans="1:5" x14ac:dyDescent="0.35">
      <c r="A342" s="212" t="s">
        <v>5657</v>
      </c>
      <c r="B342" s="198"/>
      <c r="C342" s="210" t="s">
        <v>281</v>
      </c>
      <c r="D342" s="210" t="s">
        <v>165</v>
      </c>
      <c r="E342" s="211" t="s">
        <v>170</v>
      </c>
    </row>
    <row r="343" spans="1:5" x14ac:dyDescent="0.35">
      <c r="A343" s="212" t="s">
        <v>5658</v>
      </c>
      <c r="B343" s="198"/>
      <c r="C343" s="210" t="s">
        <v>282</v>
      </c>
      <c r="D343" s="210" t="s">
        <v>165</v>
      </c>
      <c r="E343" s="211" t="s">
        <v>170</v>
      </c>
    </row>
    <row r="344" spans="1:5" x14ac:dyDescent="0.35">
      <c r="A344" s="212" t="s">
        <v>5659</v>
      </c>
      <c r="B344" s="198"/>
      <c r="C344" s="210" t="s">
        <v>283</v>
      </c>
      <c r="D344" s="210" t="s">
        <v>165</v>
      </c>
      <c r="E344" s="211" t="s">
        <v>170</v>
      </c>
    </row>
    <row r="345" spans="1:5" x14ac:dyDescent="0.35">
      <c r="A345" s="212" t="s">
        <v>5660</v>
      </c>
      <c r="B345" s="198"/>
      <c r="C345" s="210" t="s">
        <v>284</v>
      </c>
      <c r="D345" s="210" t="s">
        <v>165</v>
      </c>
      <c r="E345" s="211" t="s">
        <v>170</v>
      </c>
    </row>
    <row r="346" spans="1:5" x14ac:dyDescent="0.35">
      <c r="A346" s="212" t="s">
        <v>5661</v>
      </c>
      <c r="B346" s="198"/>
      <c r="C346" s="210" t="s">
        <v>285</v>
      </c>
      <c r="D346" s="210" t="s">
        <v>165</v>
      </c>
      <c r="E346" s="211" t="s">
        <v>170</v>
      </c>
    </row>
    <row r="347" spans="1:5" x14ac:dyDescent="0.35">
      <c r="A347" s="212" t="s">
        <v>5662</v>
      </c>
      <c r="B347" s="198"/>
      <c r="C347" s="210" t="s">
        <v>286</v>
      </c>
      <c r="D347" s="210" t="s">
        <v>165</v>
      </c>
      <c r="E347" s="211" t="s">
        <v>170</v>
      </c>
    </row>
    <row r="348" spans="1:5" x14ac:dyDescent="0.35">
      <c r="A348" s="212" t="s">
        <v>5663</v>
      </c>
      <c r="B348" s="198"/>
      <c r="C348" s="210" t="s">
        <v>287</v>
      </c>
      <c r="D348" s="210" t="s">
        <v>165</v>
      </c>
      <c r="E348" s="211" t="s">
        <v>170</v>
      </c>
    </row>
    <row r="349" spans="1:5" x14ac:dyDescent="0.35">
      <c r="A349" s="212" t="s">
        <v>5665</v>
      </c>
      <c r="B349" s="198"/>
      <c r="C349" s="210" t="s">
        <v>288</v>
      </c>
      <c r="D349" s="210" t="s">
        <v>165</v>
      </c>
      <c r="E349" s="211" t="s">
        <v>170</v>
      </c>
    </row>
    <row r="350" spans="1:5" x14ac:dyDescent="0.35">
      <c r="A350" s="212" t="s">
        <v>5664</v>
      </c>
      <c r="B350" s="198"/>
      <c r="C350" s="210" t="s">
        <v>289</v>
      </c>
      <c r="D350" s="210" t="s">
        <v>165</v>
      </c>
      <c r="E350" s="211" t="s">
        <v>170</v>
      </c>
    </row>
    <row r="351" spans="1:5" x14ac:dyDescent="0.35">
      <c r="A351" s="212" t="s">
        <v>5666</v>
      </c>
      <c r="B351" s="198"/>
      <c r="C351" s="210" t="s">
        <v>290</v>
      </c>
      <c r="D351" s="210" t="s">
        <v>165</v>
      </c>
      <c r="E351" s="211" t="s">
        <v>170</v>
      </c>
    </row>
    <row r="352" spans="1:5" x14ac:dyDescent="0.35">
      <c r="A352" s="212" t="s">
        <v>5667</v>
      </c>
      <c r="B352" s="198"/>
      <c r="C352" s="210" t="s">
        <v>291</v>
      </c>
      <c r="D352" s="210" t="s">
        <v>165</v>
      </c>
      <c r="E352" s="211" t="s">
        <v>170</v>
      </c>
    </row>
    <row r="353" spans="1:5" x14ac:dyDescent="0.35">
      <c r="A353" s="212" t="s">
        <v>5668</v>
      </c>
      <c r="B353" s="198"/>
      <c r="C353" s="210" t="s">
        <v>292</v>
      </c>
      <c r="D353" s="210" t="s">
        <v>165</v>
      </c>
      <c r="E353" s="211" t="s">
        <v>170</v>
      </c>
    </row>
    <row r="354" spans="1:5" x14ac:dyDescent="0.35">
      <c r="A354" s="212" t="s">
        <v>5768</v>
      </c>
      <c r="B354" s="198"/>
      <c r="C354" s="210" t="s">
        <v>293</v>
      </c>
      <c r="D354" s="210" t="s">
        <v>165</v>
      </c>
      <c r="E354" s="211" t="s">
        <v>170</v>
      </c>
    </row>
    <row r="355" spans="1:5" x14ac:dyDescent="0.35">
      <c r="A355" s="212" t="s">
        <v>5669</v>
      </c>
      <c r="B355" s="198"/>
      <c r="C355" s="210" t="s">
        <v>294</v>
      </c>
      <c r="D355" s="210" t="s">
        <v>165</v>
      </c>
      <c r="E355" s="211" t="s">
        <v>170</v>
      </c>
    </row>
    <row r="356" spans="1:5" x14ac:dyDescent="0.35">
      <c r="A356" s="212" t="s">
        <v>5670</v>
      </c>
      <c r="B356" s="198"/>
      <c r="C356" s="210" t="s">
        <v>295</v>
      </c>
      <c r="D356" s="210" t="s">
        <v>165</v>
      </c>
      <c r="E356" s="211" t="s">
        <v>170</v>
      </c>
    </row>
    <row r="357" spans="1:5" x14ac:dyDescent="0.35">
      <c r="A357" s="212" t="s">
        <v>5671</v>
      </c>
      <c r="B357" s="198"/>
      <c r="C357" s="210" t="s">
        <v>296</v>
      </c>
      <c r="D357" s="210" t="s">
        <v>165</v>
      </c>
      <c r="E357" s="211" t="s">
        <v>170</v>
      </c>
    </row>
    <row r="358" spans="1:5" x14ac:dyDescent="0.35">
      <c r="A358" s="212" t="s">
        <v>5672</v>
      </c>
      <c r="B358" s="198"/>
      <c r="C358" s="210" t="s">
        <v>297</v>
      </c>
      <c r="D358" s="210" t="s">
        <v>165</v>
      </c>
      <c r="E358" s="211" t="s">
        <v>170</v>
      </c>
    </row>
    <row r="359" spans="1:5" x14ac:dyDescent="0.35">
      <c r="A359" s="212" t="s">
        <v>5673</v>
      </c>
      <c r="B359" s="198"/>
      <c r="C359" s="210" t="s">
        <v>298</v>
      </c>
      <c r="D359" s="210" t="s">
        <v>165</v>
      </c>
      <c r="E359" s="211" t="s">
        <v>170</v>
      </c>
    </row>
    <row r="360" spans="1:5" x14ac:dyDescent="0.35">
      <c r="A360" s="212" t="s">
        <v>5674</v>
      </c>
      <c r="B360" s="198"/>
      <c r="C360" s="210" t="s">
        <v>299</v>
      </c>
      <c r="D360" s="210" t="s">
        <v>165</v>
      </c>
      <c r="E360" s="211" t="s">
        <v>170</v>
      </c>
    </row>
    <row r="361" spans="1:5" x14ac:dyDescent="0.35">
      <c r="A361" s="212" t="s">
        <v>5675</v>
      </c>
      <c r="B361" s="198"/>
      <c r="C361" s="210" t="s">
        <v>300</v>
      </c>
      <c r="D361" s="210" t="s">
        <v>165</v>
      </c>
      <c r="E361" s="211" t="s">
        <v>170</v>
      </c>
    </row>
    <row r="362" spans="1:5" x14ac:dyDescent="0.35">
      <c r="A362" s="212" t="s">
        <v>5676</v>
      </c>
      <c r="B362" s="198"/>
      <c r="C362" s="210" t="s">
        <v>301</v>
      </c>
      <c r="D362" s="210" t="s">
        <v>165</v>
      </c>
      <c r="E362" s="211" t="s">
        <v>170</v>
      </c>
    </row>
    <row r="363" spans="1:5" x14ac:dyDescent="0.35">
      <c r="A363" s="212" t="s">
        <v>5677</v>
      </c>
      <c r="B363" s="198"/>
      <c r="C363" s="210" t="s">
        <v>302</v>
      </c>
      <c r="D363" s="210" t="s">
        <v>165</v>
      </c>
      <c r="E363" s="211" t="s">
        <v>170</v>
      </c>
    </row>
    <row r="364" spans="1:5" x14ac:dyDescent="0.35">
      <c r="A364" s="212" t="s">
        <v>5678</v>
      </c>
      <c r="B364" s="198"/>
      <c r="C364" s="210" t="s">
        <v>303</v>
      </c>
      <c r="D364" s="210" t="s">
        <v>165</v>
      </c>
      <c r="E364" s="211" t="s">
        <v>170</v>
      </c>
    </row>
    <row r="365" spans="1:5" x14ac:dyDescent="0.35">
      <c r="A365" s="212" t="s">
        <v>5679</v>
      </c>
      <c r="B365" s="213"/>
      <c r="C365" s="210" t="s">
        <v>304</v>
      </c>
      <c r="D365" s="210" t="s">
        <v>165</v>
      </c>
      <c r="E365" s="211" t="s">
        <v>170</v>
      </c>
    </row>
    <row r="366" spans="1:5" x14ac:dyDescent="0.35">
      <c r="A366" s="212" t="s">
        <v>5680</v>
      </c>
      <c r="B366" s="198"/>
      <c r="C366" s="210" t="s">
        <v>305</v>
      </c>
      <c r="D366" s="210" t="s">
        <v>165</v>
      </c>
      <c r="E366" s="211" t="s">
        <v>170</v>
      </c>
    </row>
    <row r="367" spans="1:5" x14ac:dyDescent="0.35">
      <c r="A367" s="212" t="s">
        <v>5681</v>
      </c>
      <c r="B367" s="213"/>
      <c r="C367" s="210" t="s">
        <v>306</v>
      </c>
      <c r="D367" s="210" t="s">
        <v>165</v>
      </c>
      <c r="E367" s="211" t="s">
        <v>170</v>
      </c>
    </row>
    <row r="368" spans="1:5" x14ac:dyDescent="0.35">
      <c r="A368" s="212" t="s">
        <v>5682</v>
      </c>
      <c r="B368" s="198"/>
      <c r="C368" s="210" t="s">
        <v>307</v>
      </c>
      <c r="D368" s="210" t="s">
        <v>165</v>
      </c>
      <c r="E368" s="211" t="s">
        <v>170</v>
      </c>
    </row>
    <row r="369" spans="1:5" x14ac:dyDescent="0.35">
      <c r="A369" s="212" t="s">
        <v>5683</v>
      </c>
      <c r="B369" s="198"/>
      <c r="C369" s="210" t="s">
        <v>308</v>
      </c>
      <c r="D369" s="210" t="s">
        <v>165</v>
      </c>
      <c r="E369" s="211" t="s">
        <v>170</v>
      </c>
    </row>
    <row r="370" spans="1:5" x14ac:dyDescent="0.35">
      <c r="A370" s="212" t="s">
        <v>5684</v>
      </c>
      <c r="B370" s="198"/>
      <c r="C370" s="210" t="s">
        <v>309</v>
      </c>
      <c r="D370" s="210" t="s">
        <v>165</v>
      </c>
      <c r="E370" s="211" t="s">
        <v>170</v>
      </c>
    </row>
    <row r="371" spans="1:5" x14ac:dyDescent="0.35">
      <c r="A371" s="212" t="s">
        <v>5685</v>
      </c>
      <c r="B371" s="198"/>
      <c r="C371" s="210" t="s">
        <v>310</v>
      </c>
      <c r="D371" s="210" t="s">
        <v>165</v>
      </c>
      <c r="E371" s="211" t="s">
        <v>170</v>
      </c>
    </row>
    <row r="372" spans="1:5" x14ac:dyDescent="0.35">
      <c r="A372" s="212" t="s">
        <v>5686</v>
      </c>
      <c r="B372" s="198"/>
      <c r="C372" s="210" t="s">
        <v>311</v>
      </c>
      <c r="D372" s="210" t="s">
        <v>165</v>
      </c>
      <c r="E372" s="211" t="s">
        <v>170</v>
      </c>
    </row>
    <row r="373" spans="1:5" x14ac:dyDescent="0.35">
      <c r="A373" s="212" t="s">
        <v>5687</v>
      </c>
      <c r="B373" s="198"/>
      <c r="C373" s="210" t="s">
        <v>312</v>
      </c>
      <c r="D373" s="210" t="s">
        <v>165</v>
      </c>
      <c r="E373" s="211" t="s">
        <v>170</v>
      </c>
    </row>
    <row r="374" spans="1:5" x14ac:dyDescent="0.35">
      <c r="A374" s="212" t="s">
        <v>5688</v>
      </c>
      <c r="B374" s="213"/>
      <c r="C374" s="210" t="s">
        <v>1122</v>
      </c>
      <c r="D374" s="210" t="s">
        <v>165</v>
      </c>
      <c r="E374" s="211" t="s">
        <v>170</v>
      </c>
    </row>
    <row r="375" spans="1:5" x14ac:dyDescent="0.35">
      <c r="A375" s="212" t="s">
        <v>5770</v>
      </c>
      <c r="B375" s="198"/>
      <c r="C375" s="210" t="s">
        <v>313</v>
      </c>
      <c r="D375" s="210" t="s">
        <v>165</v>
      </c>
      <c r="E375" s="211" t="s">
        <v>170</v>
      </c>
    </row>
    <row r="376" spans="1:5" x14ac:dyDescent="0.35">
      <c r="A376" s="212" t="s">
        <v>5689</v>
      </c>
      <c r="B376" s="198"/>
      <c r="C376" s="210" t="s">
        <v>314</v>
      </c>
      <c r="D376" s="210" t="s">
        <v>165</v>
      </c>
      <c r="E376" s="211" t="s">
        <v>170</v>
      </c>
    </row>
    <row r="377" spans="1:5" x14ac:dyDescent="0.35">
      <c r="A377" s="212" t="s">
        <v>5690</v>
      </c>
      <c r="B377" s="213"/>
      <c r="C377" s="210" t="s">
        <v>315</v>
      </c>
      <c r="D377" s="210" t="s">
        <v>165</v>
      </c>
      <c r="E377" s="211" t="s">
        <v>170</v>
      </c>
    </row>
    <row r="378" spans="1:5" x14ac:dyDescent="0.35">
      <c r="A378" s="212" t="s">
        <v>5691</v>
      </c>
      <c r="B378" s="213"/>
      <c r="C378" s="210" t="s">
        <v>316</v>
      </c>
      <c r="D378" s="210" t="s">
        <v>165</v>
      </c>
      <c r="E378" s="211" t="s">
        <v>170</v>
      </c>
    </row>
    <row r="379" spans="1:5" x14ac:dyDescent="0.35">
      <c r="A379" s="212" t="s">
        <v>5692</v>
      </c>
      <c r="B379" s="198"/>
      <c r="C379" s="210" t="s">
        <v>317</v>
      </c>
      <c r="D379" s="210" t="s">
        <v>165</v>
      </c>
      <c r="E379" s="211" t="s">
        <v>170</v>
      </c>
    </row>
    <row r="380" spans="1:5" x14ac:dyDescent="0.35">
      <c r="A380" s="212" t="s">
        <v>5693</v>
      </c>
      <c r="B380" s="213"/>
      <c r="C380" s="210" t="s">
        <v>318</v>
      </c>
      <c r="D380" s="210" t="s">
        <v>165</v>
      </c>
      <c r="E380" s="211" t="s">
        <v>170</v>
      </c>
    </row>
    <row r="381" spans="1:5" x14ac:dyDescent="0.35">
      <c r="A381" s="212" t="s">
        <v>5694</v>
      </c>
      <c r="B381" s="198"/>
      <c r="C381" s="210" t="s">
        <v>319</v>
      </c>
      <c r="D381" s="210" t="s">
        <v>165</v>
      </c>
      <c r="E381" s="211" t="s">
        <v>170</v>
      </c>
    </row>
    <row r="382" spans="1:5" x14ac:dyDescent="0.35">
      <c r="A382" s="212" t="s">
        <v>5695</v>
      </c>
      <c r="B382" s="213"/>
      <c r="C382" s="210" t="s">
        <v>320</v>
      </c>
      <c r="D382" s="210" t="s">
        <v>165</v>
      </c>
      <c r="E382" s="211" t="s">
        <v>170</v>
      </c>
    </row>
    <row r="383" spans="1:5" x14ac:dyDescent="0.35">
      <c r="A383" s="212" t="s">
        <v>5696</v>
      </c>
      <c r="B383" s="198"/>
      <c r="C383" s="210" t="s">
        <v>321</v>
      </c>
      <c r="D383" s="210" t="s">
        <v>165</v>
      </c>
      <c r="E383" s="211" t="s">
        <v>170</v>
      </c>
    </row>
    <row r="384" spans="1:5" x14ac:dyDescent="0.35">
      <c r="A384" s="212" t="s">
        <v>5697</v>
      </c>
      <c r="B384" s="198"/>
      <c r="C384" s="210" t="s">
        <v>322</v>
      </c>
      <c r="D384" s="210" t="s">
        <v>165</v>
      </c>
      <c r="E384" s="211" t="s">
        <v>170</v>
      </c>
    </row>
    <row r="385" spans="1:5" x14ac:dyDescent="0.35">
      <c r="A385" s="212" t="s">
        <v>5698</v>
      </c>
      <c r="B385" s="213"/>
      <c r="C385" s="210" t="s">
        <v>1123</v>
      </c>
      <c r="D385" s="210" t="s">
        <v>165</v>
      </c>
      <c r="E385" s="211" t="s">
        <v>170</v>
      </c>
    </row>
    <row r="386" spans="1:5" x14ac:dyDescent="0.35">
      <c r="A386" s="212" t="s">
        <v>5699</v>
      </c>
      <c r="B386" s="198"/>
      <c r="C386" s="210" t="s">
        <v>324</v>
      </c>
      <c r="D386" s="210" t="s">
        <v>165</v>
      </c>
      <c r="E386" s="211" t="s">
        <v>170</v>
      </c>
    </row>
    <row r="387" spans="1:5" x14ac:dyDescent="0.35">
      <c r="A387" s="212" t="s">
        <v>5700</v>
      </c>
      <c r="B387" s="198"/>
      <c r="C387" s="210" t="s">
        <v>325</v>
      </c>
      <c r="D387" s="210" t="s">
        <v>165</v>
      </c>
      <c r="E387" s="211" t="s">
        <v>170</v>
      </c>
    </row>
    <row r="388" spans="1:5" x14ac:dyDescent="0.35">
      <c r="A388" s="212" t="s">
        <v>5701</v>
      </c>
      <c r="B388" s="213"/>
      <c r="C388" s="210" t="s">
        <v>326</v>
      </c>
      <c r="D388" s="210" t="s">
        <v>165</v>
      </c>
      <c r="E388" s="211" t="s">
        <v>170</v>
      </c>
    </row>
    <row r="389" spans="1:5" x14ac:dyDescent="0.35">
      <c r="A389" s="212" t="s">
        <v>5702</v>
      </c>
      <c r="B389" s="198"/>
      <c r="C389" s="210" t="s">
        <v>327</v>
      </c>
      <c r="D389" s="210" t="s">
        <v>165</v>
      </c>
      <c r="E389" s="211" t="s">
        <v>170</v>
      </c>
    </row>
    <row r="390" spans="1:5" x14ac:dyDescent="0.35">
      <c r="A390" s="212" t="s">
        <v>5703</v>
      </c>
      <c r="B390" s="198"/>
      <c r="C390" s="210" t="s">
        <v>328</v>
      </c>
      <c r="D390" s="210" t="s">
        <v>165</v>
      </c>
      <c r="E390" s="211" t="s">
        <v>170</v>
      </c>
    </row>
    <row r="391" spans="1:5" x14ac:dyDescent="0.35">
      <c r="A391" s="212" t="s">
        <v>5704</v>
      </c>
      <c r="B391" s="213"/>
      <c r="C391" s="210" t="s">
        <v>329</v>
      </c>
      <c r="D391" s="210" t="s">
        <v>165</v>
      </c>
      <c r="E391" s="211" t="s">
        <v>170</v>
      </c>
    </row>
    <row r="392" spans="1:5" x14ac:dyDescent="0.35">
      <c r="A392" s="212" t="s">
        <v>5705</v>
      </c>
      <c r="B392" s="213"/>
      <c r="C392" s="210" t="s">
        <v>330</v>
      </c>
      <c r="D392" s="210" t="s">
        <v>165</v>
      </c>
      <c r="E392" s="211" t="s">
        <v>170</v>
      </c>
    </row>
    <row r="393" spans="1:5" x14ac:dyDescent="0.35">
      <c r="A393" s="212" t="s">
        <v>5706</v>
      </c>
      <c r="B393" s="213"/>
      <c r="C393" s="210" t="s">
        <v>331</v>
      </c>
      <c r="D393" s="210" t="s">
        <v>165</v>
      </c>
      <c r="E393" s="211" t="s">
        <v>170</v>
      </c>
    </row>
    <row r="394" spans="1:5" x14ac:dyDescent="0.35">
      <c r="A394" s="212" t="s">
        <v>5707</v>
      </c>
      <c r="B394" s="198"/>
      <c r="C394" s="210" t="s">
        <v>332</v>
      </c>
      <c r="D394" s="210" t="s">
        <v>165</v>
      </c>
      <c r="E394" s="211" t="s">
        <v>170</v>
      </c>
    </row>
    <row r="395" spans="1:5" x14ac:dyDescent="0.35">
      <c r="A395" s="212" t="s">
        <v>5708</v>
      </c>
      <c r="B395" s="198"/>
      <c r="C395" s="210" t="s">
        <v>333</v>
      </c>
      <c r="D395" s="210" t="s">
        <v>165</v>
      </c>
      <c r="E395" s="211" t="s">
        <v>170</v>
      </c>
    </row>
    <row r="396" spans="1:5" x14ac:dyDescent="0.35">
      <c r="A396" s="212" t="s">
        <v>5709</v>
      </c>
      <c r="B396" s="213"/>
      <c r="C396" s="210" t="s">
        <v>334</v>
      </c>
      <c r="D396" s="210" t="s">
        <v>165</v>
      </c>
      <c r="E396" s="211" t="s">
        <v>170</v>
      </c>
    </row>
    <row r="397" spans="1:5" x14ac:dyDescent="0.35">
      <c r="A397" s="212" t="s">
        <v>5710</v>
      </c>
      <c r="B397" s="213"/>
      <c r="C397" s="210" t="s">
        <v>335</v>
      </c>
      <c r="D397" s="210" t="s">
        <v>165</v>
      </c>
      <c r="E397" s="211" t="s">
        <v>170</v>
      </c>
    </row>
    <row r="398" spans="1:5" x14ac:dyDescent="0.35">
      <c r="A398" s="212" t="s">
        <v>5711</v>
      </c>
      <c r="B398" s="198"/>
      <c r="C398" s="210" t="s">
        <v>336</v>
      </c>
      <c r="D398" s="210" t="s">
        <v>165</v>
      </c>
      <c r="E398" s="211" t="s">
        <v>170</v>
      </c>
    </row>
    <row r="399" spans="1:5" x14ac:dyDescent="0.35">
      <c r="A399" s="212" t="s">
        <v>5712</v>
      </c>
      <c r="B399" s="198"/>
      <c r="C399" s="210" t="s">
        <v>337</v>
      </c>
      <c r="D399" s="210" t="s">
        <v>165</v>
      </c>
      <c r="E399" s="211" t="s">
        <v>170</v>
      </c>
    </row>
    <row r="400" spans="1:5" x14ac:dyDescent="0.35">
      <c r="A400" s="212" t="s">
        <v>5713</v>
      </c>
      <c r="B400" s="198"/>
      <c r="C400" s="210" t="s">
        <v>338</v>
      </c>
      <c r="D400" s="210" t="s">
        <v>165</v>
      </c>
      <c r="E400" s="211" t="s">
        <v>170</v>
      </c>
    </row>
    <row r="401" spans="1:5" x14ac:dyDescent="0.35">
      <c r="A401" s="212" t="s">
        <v>5714</v>
      </c>
      <c r="B401" s="198"/>
      <c r="C401" s="210" t="s">
        <v>339</v>
      </c>
      <c r="D401" s="210" t="s">
        <v>165</v>
      </c>
      <c r="E401" s="211" t="s">
        <v>170</v>
      </c>
    </row>
    <row r="402" spans="1:5" x14ac:dyDescent="0.35">
      <c r="A402" s="212" t="s">
        <v>5715</v>
      </c>
      <c r="B402" s="198"/>
      <c r="C402" s="210" t="s">
        <v>340</v>
      </c>
      <c r="D402" s="210" t="s">
        <v>165</v>
      </c>
      <c r="E402" s="211" t="s">
        <v>170</v>
      </c>
    </row>
    <row r="403" spans="1:5" x14ac:dyDescent="0.35">
      <c r="A403" s="212" t="s">
        <v>5716</v>
      </c>
      <c r="B403" s="213"/>
      <c r="C403" s="210" t="s">
        <v>341</v>
      </c>
      <c r="D403" s="210" t="s">
        <v>165</v>
      </c>
      <c r="E403" s="211" t="s">
        <v>170</v>
      </c>
    </row>
    <row r="404" spans="1:5" x14ac:dyDescent="0.35">
      <c r="A404" s="212" t="s">
        <v>5717</v>
      </c>
      <c r="B404" s="198"/>
      <c r="C404" s="210" t="s">
        <v>342</v>
      </c>
      <c r="D404" s="210" t="s">
        <v>165</v>
      </c>
      <c r="E404" s="211" t="s">
        <v>170</v>
      </c>
    </row>
    <row r="405" spans="1:5" x14ac:dyDescent="0.35">
      <c r="A405" s="212" t="s">
        <v>5718</v>
      </c>
      <c r="B405" s="198"/>
      <c r="C405" s="210" t="s">
        <v>343</v>
      </c>
      <c r="D405" s="210" t="s">
        <v>165</v>
      </c>
      <c r="E405" s="211" t="s">
        <v>170</v>
      </c>
    </row>
    <row r="406" spans="1:5" x14ac:dyDescent="0.35">
      <c r="A406" s="212" t="s">
        <v>5719</v>
      </c>
      <c r="B406" s="198"/>
      <c r="C406" s="210" t="s">
        <v>344</v>
      </c>
      <c r="D406" s="210" t="s">
        <v>165</v>
      </c>
      <c r="E406" s="211" t="s">
        <v>170</v>
      </c>
    </row>
    <row r="407" spans="1:5" x14ac:dyDescent="0.35">
      <c r="A407" s="212" t="s">
        <v>5720</v>
      </c>
      <c r="B407" s="198"/>
      <c r="C407" s="210" t="s">
        <v>345</v>
      </c>
      <c r="D407" s="210" t="s">
        <v>165</v>
      </c>
      <c r="E407" s="211" t="s">
        <v>170</v>
      </c>
    </row>
    <row r="408" spans="1:5" x14ac:dyDescent="0.35">
      <c r="A408" s="212" t="s">
        <v>5721</v>
      </c>
      <c r="B408" s="198"/>
      <c r="C408" s="210" t="s">
        <v>346</v>
      </c>
      <c r="D408" s="210" t="s">
        <v>165</v>
      </c>
      <c r="E408" s="211" t="s">
        <v>170</v>
      </c>
    </row>
    <row r="409" spans="1:5" x14ac:dyDescent="0.35">
      <c r="A409" s="212" t="s">
        <v>5722</v>
      </c>
      <c r="B409" s="198"/>
      <c r="C409" s="210" t="s">
        <v>347</v>
      </c>
      <c r="D409" s="210" t="s">
        <v>165</v>
      </c>
      <c r="E409" s="211" t="s">
        <v>170</v>
      </c>
    </row>
    <row r="410" spans="1:5" x14ac:dyDescent="0.35">
      <c r="A410" s="212" t="s">
        <v>5723</v>
      </c>
      <c r="B410" s="198"/>
      <c r="C410" s="210" t="s">
        <v>348</v>
      </c>
      <c r="D410" s="210" t="s">
        <v>165</v>
      </c>
      <c r="E410" s="211" t="s">
        <v>170</v>
      </c>
    </row>
    <row r="411" spans="1:5" x14ac:dyDescent="0.35">
      <c r="A411" s="212" t="s">
        <v>5774</v>
      </c>
      <c r="B411" s="198"/>
      <c r="C411" s="210" t="s">
        <v>349</v>
      </c>
      <c r="D411" s="210" t="s">
        <v>165</v>
      </c>
      <c r="E411" s="211" t="s">
        <v>170</v>
      </c>
    </row>
    <row r="412" spans="1:5" x14ac:dyDescent="0.35">
      <c r="A412" s="212" t="s">
        <v>5724</v>
      </c>
      <c r="B412" s="213"/>
      <c r="C412" s="210" t="s">
        <v>350</v>
      </c>
      <c r="D412" s="210" t="s">
        <v>165</v>
      </c>
      <c r="E412" s="211" t="s">
        <v>170</v>
      </c>
    </row>
    <row r="413" spans="1:5" x14ac:dyDescent="0.35">
      <c r="A413" s="212" t="s">
        <v>5725</v>
      </c>
      <c r="B413" s="198"/>
      <c r="C413" s="210" t="s">
        <v>351</v>
      </c>
      <c r="D413" s="210" t="s">
        <v>165</v>
      </c>
      <c r="E413" s="211" t="s">
        <v>170</v>
      </c>
    </row>
    <row r="414" spans="1:5" x14ac:dyDescent="0.35">
      <c r="A414" s="212" t="s">
        <v>5733</v>
      </c>
      <c r="B414" s="213"/>
      <c r="C414" s="210" t="s">
        <v>352</v>
      </c>
      <c r="D414" s="210" t="s">
        <v>165</v>
      </c>
      <c r="E414" s="211" t="s">
        <v>170</v>
      </c>
    </row>
    <row r="415" spans="1:5" x14ac:dyDescent="0.35">
      <c r="A415" s="212" t="s">
        <v>5736</v>
      </c>
      <c r="B415" s="198"/>
      <c r="C415" s="210" t="s">
        <v>353</v>
      </c>
      <c r="D415" s="210" t="s">
        <v>165</v>
      </c>
      <c r="E415" s="211" t="s">
        <v>170</v>
      </c>
    </row>
    <row r="416" spans="1:5" x14ac:dyDescent="0.35">
      <c r="A416" s="212" t="s">
        <v>5734</v>
      </c>
      <c r="B416" s="198"/>
      <c r="C416" s="210" t="s">
        <v>354</v>
      </c>
      <c r="D416" s="210" t="s">
        <v>165</v>
      </c>
      <c r="E416" s="211" t="s">
        <v>170</v>
      </c>
    </row>
    <row r="417" spans="1:5" x14ac:dyDescent="0.35">
      <c r="A417" s="212" t="s">
        <v>5735</v>
      </c>
      <c r="B417" s="198"/>
      <c r="C417" s="210" t="s">
        <v>355</v>
      </c>
      <c r="D417" s="210" t="s">
        <v>165</v>
      </c>
      <c r="E417" s="211" t="s">
        <v>170</v>
      </c>
    </row>
    <row r="418" spans="1:5" x14ac:dyDescent="0.35">
      <c r="A418" s="212" t="s">
        <v>5737</v>
      </c>
      <c r="B418" s="198"/>
      <c r="C418" s="210" t="s">
        <v>356</v>
      </c>
      <c r="D418" s="210" t="s">
        <v>165</v>
      </c>
      <c r="E418" s="211" t="s">
        <v>170</v>
      </c>
    </row>
    <row r="419" spans="1:5" x14ac:dyDescent="0.35">
      <c r="A419" s="212" t="s">
        <v>5738</v>
      </c>
      <c r="B419" s="198"/>
      <c r="C419" s="210" t="s">
        <v>357</v>
      </c>
      <c r="D419" s="210" t="s">
        <v>165</v>
      </c>
      <c r="E419" s="211" t="s">
        <v>170</v>
      </c>
    </row>
    <row r="420" spans="1:5" x14ac:dyDescent="0.35">
      <c r="A420" s="212" t="s">
        <v>5742</v>
      </c>
      <c r="B420" s="198"/>
      <c r="C420" s="210" t="s">
        <v>358</v>
      </c>
      <c r="D420" s="210" t="s">
        <v>165</v>
      </c>
      <c r="E420" s="211" t="s">
        <v>170</v>
      </c>
    </row>
    <row r="421" spans="1:5" x14ac:dyDescent="0.35">
      <c r="A421" s="212" t="s">
        <v>5743</v>
      </c>
      <c r="B421" s="198"/>
      <c r="C421" s="210" t="s">
        <v>359</v>
      </c>
      <c r="D421" s="210" t="s">
        <v>165</v>
      </c>
      <c r="E421" s="211" t="s">
        <v>170</v>
      </c>
    </row>
    <row r="422" spans="1:5" x14ac:dyDescent="0.35">
      <c r="A422" s="212" t="s">
        <v>5744</v>
      </c>
      <c r="B422" s="198"/>
      <c r="C422" s="210" t="s">
        <v>360</v>
      </c>
      <c r="D422" s="210" t="s">
        <v>165</v>
      </c>
      <c r="E422" s="211" t="s">
        <v>170</v>
      </c>
    </row>
    <row r="423" spans="1:5" x14ac:dyDescent="0.35">
      <c r="A423" s="212" t="s">
        <v>5745</v>
      </c>
      <c r="B423" s="198"/>
      <c r="C423" s="210" t="s">
        <v>361</v>
      </c>
      <c r="D423" s="210" t="s">
        <v>165</v>
      </c>
      <c r="E423" s="211" t="s">
        <v>170</v>
      </c>
    </row>
    <row r="424" spans="1:5" x14ac:dyDescent="0.35">
      <c r="A424" s="212" t="s">
        <v>5746</v>
      </c>
      <c r="B424" s="198"/>
      <c r="C424" s="210" t="s">
        <v>362</v>
      </c>
      <c r="D424" s="210" t="s">
        <v>165</v>
      </c>
      <c r="E424" s="211" t="s">
        <v>170</v>
      </c>
    </row>
    <row r="425" spans="1:5" x14ac:dyDescent="0.35">
      <c r="A425" s="212" t="s">
        <v>5747</v>
      </c>
      <c r="B425" s="198"/>
      <c r="C425" s="210" t="s">
        <v>363</v>
      </c>
      <c r="D425" s="210" t="s">
        <v>165</v>
      </c>
      <c r="E425" s="211" t="s">
        <v>170</v>
      </c>
    </row>
    <row r="426" spans="1:5" x14ac:dyDescent="0.35">
      <c r="A426" s="212" t="s">
        <v>5739</v>
      </c>
      <c r="B426" s="213"/>
      <c r="C426" s="210" t="s">
        <v>364</v>
      </c>
      <c r="D426" s="210" t="s">
        <v>165</v>
      </c>
      <c r="E426" s="211" t="s">
        <v>170</v>
      </c>
    </row>
    <row r="427" spans="1:5" x14ac:dyDescent="0.35">
      <c r="A427" s="212" t="s">
        <v>5740</v>
      </c>
      <c r="B427" s="198"/>
      <c r="C427" s="210" t="s">
        <v>365</v>
      </c>
      <c r="D427" s="210" t="s">
        <v>165</v>
      </c>
      <c r="E427" s="211" t="s">
        <v>170</v>
      </c>
    </row>
    <row r="428" spans="1:5" x14ac:dyDescent="0.35">
      <c r="A428" s="212" t="s">
        <v>5741</v>
      </c>
      <c r="B428" s="198"/>
      <c r="C428" s="210" t="s">
        <v>366</v>
      </c>
      <c r="D428" s="210" t="s">
        <v>165</v>
      </c>
      <c r="E428" s="211" t="s">
        <v>170</v>
      </c>
    </row>
    <row r="429" spans="1:5" x14ac:dyDescent="0.35">
      <c r="A429" s="212" t="s">
        <v>5748</v>
      </c>
      <c r="B429" s="198"/>
      <c r="C429" s="210" t="s">
        <v>367</v>
      </c>
      <c r="D429" s="210" t="s">
        <v>165</v>
      </c>
      <c r="E429" s="211" t="s">
        <v>170</v>
      </c>
    </row>
    <row r="430" spans="1:5" x14ac:dyDescent="0.35">
      <c r="A430" s="212" t="s">
        <v>5749</v>
      </c>
      <c r="B430" s="198"/>
      <c r="C430" s="210" t="s">
        <v>368</v>
      </c>
      <c r="D430" s="210" t="s">
        <v>165</v>
      </c>
      <c r="E430" s="211" t="s">
        <v>170</v>
      </c>
    </row>
    <row r="431" spans="1:5" x14ac:dyDescent="0.35">
      <c r="A431" s="212" t="s">
        <v>5750</v>
      </c>
      <c r="B431" s="198"/>
      <c r="C431" s="210" t="s">
        <v>369</v>
      </c>
      <c r="D431" s="210" t="s">
        <v>165</v>
      </c>
      <c r="E431" s="211" t="s">
        <v>170</v>
      </c>
    </row>
    <row r="432" spans="1:5" x14ac:dyDescent="0.35">
      <c r="A432" s="212" t="s">
        <v>5751</v>
      </c>
      <c r="B432" s="198"/>
      <c r="C432" s="210" t="s">
        <v>370</v>
      </c>
      <c r="D432" s="210" t="s">
        <v>165</v>
      </c>
      <c r="E432" s="211" t="s">
        <v>170</v>
      </c>
    </row>
    <row r="433" spans="1:5" x14ac:dyDescent="0.35">
      <c r="A433" s="212" t="s">
        <v>5752</v>
      </c>
      <c r="B433" s="198"/>
      <c r="C433" s="210" t="s">
        <v>371</v>
      </c>
      <c r="D433" s="210" t="s">
        <v>165</v>
      </c>
      <c r="E433" s="211" t="s">
        <v>170</v>
      </c>
    </row>
    <row r="434" spans="1:5" x14ac:dyDescent="0.35">
      <c r="A434" s="212" t="s">
        <v>5753</v>
      </c>
      <c r="B434" s="198"/>
      <c r="C434" s="210" t="s">
        <v>372</v>
      </c>
      <c r="D434" s="210" t="s">
        <v>165</v>
      </c>
      <c r="E434" s="211" t="s">
        <v>170</v>
      </c>
    </row>
    <row r="435" spans="1:5" x14ac:dyDescent="0.35">
      <c r="A435" s="212" t="s">
        <v>5754</v>
      </c>
      <c r="B435" s="198"/>
      <c r="C435" s="210" t="s">
        <v>373</v>
      </c>
      <c r="D435" s="210" t="s">
        <v>165</v>
      </c>
      <c r="E435" s="211" t="s">
        <v>170</v>
      </c>
    </row>
    <row r="436" spans="1:5" x14ac:dyDescent="0.35">
      <c r="A436" s="212" t="s">
        <v>5755</v>
      </c>
      <c r="B436" s="198"/>
      <c r="C436" s="210" t="s">
        <v>374</v>
      </c>
      <c r="D436" s="210" t="s">
        <v>165</v>
      </c>
      <c r="E436" s="211" t="s">
        <v>170</v>
      </c>
    </row>
    <row r="437" spans="1:5" x14ac:dyDescent="0.35">
      <c r="A437" s="212" t="s">
        <v>5726</v>
      </c>
      <c r="B437" s="198"/>
      <c r="C437" s="210" t="s">
        <v>375</v>
      </c>
      <c r="D437" s="210" t="s">
        <v>165</v>
      </c>
      <c r="E437" s="211" t="s">
        <v>170</v>
      </c>
    </row>
    <row r="438" spans="1:5" x14ac:dyDescent="0.35">
      <c r="A438" s="212" t="s">
        <v>5727</v>
      </c>
      <c r="B438" s="198"/>
      <c r="C438" s="210" t="s">
        <v>376</v>
      </c>
      <c r="D438" s="210" t="s">
        <v>165</v>
      </c>
      <c r="E438" s="211" t="s">
        <v>170</v>
      </c>
    </row>
    <row r="439" spans="1:5" x14ac:dyDescent="0.35">
      <c r="A439" s="212" t="s">
        <v>5728</v>
      </c>
      <c r="B439" s="198"/>
      <c r="C439" s="210" t="s">
        <v>377</v>
      </c>
      <c r="D439" s="210" t="s">
        <v>165</v>
      </c>
      <c r="E439" s="211" t="s">
        <v>170</v>
      </c>
    </row>
    <row r="440" spans="1:5" x14ac:dyDescent="0.35">
      <c r="A440" s="212" t="s">
        <v>5730</v>
      </c>
      <c r="B440" s="198"/>
      <c r="C440" s="210" t="s">
        <v>378</v>
      </c>
      <c r="D440" s="210" t="s">
        <v>165</v>
      </c>
      <c r="E440" s="211" t="s">
        <v>170</v>
      </c>
    </row>
    <row r="441" spans="1:5" x14ac:dyDescent="0.35">
      <c r="A441" s="212" t="s">
        <v>5729</v>
      </c>
      <c r="B441" s="213"/>
      <c r="C441" s="210" t="s">
        <v>379</v>
      </c>
      <c r="D441" s="210" t="s">
        <v>165</v>
      </c>
      <c r="E441" s="211" t="s">
        <v>170</v>
      </c>
    </row>
    <row r="442" spans="1:5" x14ac:dyDescent="0.35">
      <c r="A442" s="212" t="s">
        <v>5731</v>
      </c>
      <c r="B442" s="213"/>
      <c r="C442" s="210" t="s">
        <v>380</v>
      </c>
      <c r="D442" s="210" t="s">
        <v>165</v>
      </c>
      <c r="E442" s="211" t="s">
        <v>170</v>
      </c>
    </row>
    <row r="443" spans="1:5" x14ac:dyDescent="0.35">
      <c r="A443" s="212" t="s">
        <v>5732</v>
      </c>
      <c r="B443" s="198"/>
      <c r="C443" s="210" t="s">
        <v>381</v>
      </c>
      <c r="D443" s="210" t="s">
        <v>165</v>
      </c>
      <c r="E443" s="211" t="s">
        <v>170</v>
      </c>
    </row>
    <row r="444" spans="1:5" x14ac:dyDescent="0.35">
      <c r="A444" s="212" t="s">
        <v>5756</v>
      </c>
      <c r="B444" s="198"/>
      <c r="C444" s="210" t="s">
        <v>382</v>
      </c>
      <c r="D444" s="210" t="s">
        <v>165</v>
      </c>
      <c r="E444" s="211" t="s">
        <v>170</v>
      </c>
    </row>
    <row r="445" spans="1:5" x14ac:dyDescent="0.35">
      <c r="A445" s="212" t="s">
        <v>5757</v>
      </c>
      <c r="B445" s="198"/>
      <c r="C445" s="210" t="s">
        <v>383</v>
      </c>
      <c r="D445" s="210" t="s">
        <v>165</v>
      </c>
      <c r="E445" s="211" t="s">
        <v>170</v>
      </c>
    </row>
    <row r="446" spans="1:5" x14ac:dyDescent="0.35">
      <c r="A446" s="212" t="s">
        <v>5758</v>
      </c>
      <c r="B446" s="198"/>
      <c r="C446" s="210" t="s">
        <v>161</v>
      </c>
      <c r="D446" s="210" t="s">
        <v>165</v>
      </c>
      <c r="E446" s="211" t="s">
        <v>170</v>
      </c>
    </row>
    <row r="447" spans="1:5" x14ac:dyDescent="0.35">
      <c r="A447" s="212" t="s">
        <v>5759</v>
      </c>
      <c r="B447" s="198"/>
      <c r="C447" s="210" t="s">
        <v>1124</v>
      </c>
      <c r="D447" s="210" t="s">
        <v>165</v>
      </c>
      <c r="E447" s="211" t="s">
        <v>170</v>
      </c>
    </row>
    <row r="448" spans="1:5" x14ac:dyDescent="0.35">
      <c r="A448" s="212" t="s">
        <v>5760</v>
      </c>
      <c r="B448" s="198"/>
      <c r="C448" s="210" t="s">
        <v>384</v>
      </c>
      <c r="D448" s="210" t="s">
        <v>165</v>
      </c>
      <c r="E448" s="211" t="s">
        <v>170</v>
      </c>
    </row>
    <row r="449" spans="1:5" x14ac:dyDescent="0.35">
      <c r="A449" s="212" t="s">
        <v>5761</v>
      </c>
      <c r="B449" s="198"/>
      <c r="C449" s="210" t="s">
        <v>385</v>
      </c>
      <c r="D449" s="210" t="s">
        <v>165</v>
      </c>
      <c r="E449" s="211" t="s">
        <v>170</v>
      </c>
    </row>
    <row r="450" spans="1:5" x14ac:dyDescent="0.35">
      <c r="A450" s="212" t="s">
        <v>5764</v>
      </c>
      <c r="B450" s="198"/>
      <c r="C450" s="210" t="s">
        <v>386</v>
      </c>
      <c r="D450" s="210" t="s">
        <v>165</v>
      </c>
      <c r="E450" s="211" t="s">
        <v>170</v>
      </c>
    </row>
    <row r="451" spans="1:5" x14ac:dyDescent="0.35">
      <c r="A451" s="212" t="s">
        <v>5765</v>
      </c>
      <c r="B451" s="198"/>
      <c r="C451" s="210" t="s">
        <v>387</v>
      </c>
      <c r="D451" s="210" t="s">
        <v>165</v>
      </c>
      <c r="E451" s="211" t="s">
        <v>170</v>
      </c>
    </row>
    <row r="452" spans="1:5" x14ac:dyDescent="0.35">
      <c r="A452" s="212" t="s">
        <v>5762</v>
      </c>
      <c r="B452" s="198"/>
      <c r="C452" s="210" t="s">
        <v>388</v>
      </c>
      <c r="D452" s="210" t="s">
        <v>165</v>
      </c>
      <c r="E452" s="211" t="s">
        <v>170</v>
      </c>
    </row>
    <row r="453" spans="1:5" x14ac:dyDescent="0.35">
      <c r="A453" s="212" t="s">
        <v>5763</v>
      </c>
      <c r="B453" s="198"/>
      <c r="C453" s="210" t="s">
        <v>389</v>
      </c>
      <c r="D453" s="210" t="s">
        <v>165</v>
      </c>
      <c r="E453" s="211" t="s">
        <v>170</v>
      </c>
    </row>
    <row r="454" spans="1:5" x14ac:dyDescent="0.35">
      <c r="A454" s="212" t="s">
        <v>5766</v>
      </c>
      <c r="B454" s="198"/>
      <c r="C454" s="210" t="s">
        <v>390</v>
      </c>
      <c r="D454" s="210" t="s">
        <v>165</v>
      </c>
      <c r="E454" s="211" t="s">
        <v>170</v>
      </c>
    </row>
    <row r="455" spans="1:5" x14ac:dyDescent="0.35">
      <c r="A455" s="212" t="s">
        <v>6018</v>
      </c>
      <c r="B455" s="198"/>
      <c r="C455" s="210" t="s">
        <v>161</v>
      </c>
      <c r="D455" s="210" t="s">
        <v>168</v>
      </c>
      <c r="E455" s="211" t="s">
        <v>163</v>
      </c>
    </row>
    <row r="456" spans="1:5" x14ac:dyDescent="0.35">
      <c r="A456" s="212" t="s">
        <v>6019</v>
      </c>
      <c r="B456" s="198"/>
      <c r="C456" s="210" t="s">
        <v>161</v>
      </c>
      <c r="D456" s="210" t="s">
        <v>166</v>
      </c>
      <c r="E456" s="211" t="s">
        <v>163</v>
      </c>
    </row>
    <row r="457" spans="1:5" x14ac:dyDescent="0.35">
      <c r="A457" t="s">
        <v>6005</v>
      </c>
      <c r="C457" t="s">
        <v>161</v>
      </c>
      <c r="D457" t="s">
        <v>6390</v>
      </c>
      <c r="E457" t="s">
        <v>163</v>
      </c>
    </row>
    <row r="458" spans="1:5" x14ac:dyDescent="0.35">
      <c r="A458" t="s">
        <v>6006</v>
      </c>
      <c r="C458" t="s">
        <v>161</v>
      </c>
      <c r="D458" t="s">
        <v>6390</v>
      </c>
      <c r="E458" t="s">
        <v>163</v>
      </c>
    </row>
    <row r="459" spans="1:5" x14ac:dyDescent="0.35">
      <c r="A459" t="s">
        <v>6004</v>
      </c>
      <c r="C459" t="s">
        <v>320</v>
      </c>
      <c r="D459" t="s">
        <v>6390</v>
      </c>
      <c r="E459" t="s">
        <v>163</v>
      </c>
    </row>
    <row r="460" spans="1:5" x14ac:dyDescent="0.35">
      <c r="A460" t="s">
        <v>6008</v>
      </c>
      <c r="C460" t="s">
        <v>161</v>
      </c>
      <c r="D460" t="s">
        <v>6390</v>
      </c>
      <c r="E460" t="s">
        <v>163</v>
      </c>
    </row>
    <row r="461" spans="1:5" x14ac:dyDescent="0.35">
      <c r="A461" t="s">
        <v>6003</v>
      </c>
      <c r="C461" t="s">
        <v>288</v>
      </c>
      <c r="D461" t="s">
        <v>6390</v>
      </c>
      <c r="E461" t="s">
        <v>163</v>
      </c>
    </row>
    <row r="462" spans="1:5" x14ac:dyDescent="0.35">
      <c r="A462" t="s">
        <v>6007</v>
      </c>
      <c r="C462" t="s">
        <v>161</v>
      </c>
      <c r="D462" t="s">
        <v>6390</v>
      </c>
      <c r="E462" t="s">
        <v>163</v>
      </c>
    </row>
    <row r="463" spans="1:5" x14ac:dyDescent="0.35">
      <c r="A463" t="s">
        <v>6014</v>
      </c>
      <c r="C463" t="s">
        <v>161</v>
      </c>
      <c r="D463" t="s">
        <v>6390</v>
      </c>
      <c r="E463" t="s">
        <v>163</v>
      </c>
    </row>
    <row r="464" spans="1:5" x14ac:dyDescent="0.35">
      <c r="A464" t="s">
        <v>6016</v>
      </c>
      <c r="C464" t="s">
        <v>161</v>
      </c>
      <c r="D464" t="s">
        <v>6390</v>
      </c>
      <c r="E464" t="s">
        <v>163</v>
      </c>
    </row>
    <row r="465" spans="1:5" x14ac:dyDescent="0.35">
      <c r="A465" t="s">
        <v>6017</v>
      </c>
      <c r="C465" t="s">
        <v>161</v>
      </c>
      <c r="D465" t="s">
        <v>6390</v>
      </c>
      <c r="E465" t="s">
        <v>163</v>
      </c>
    </row>
    <row r="466" spans="1:5" x14ac:dyDescent="0.35">
      <c r="A466" t="s">
        <v>6009</v>
      </c>
      <c r="C466" t="s">
        <v>161</v>
      </c>
      <c r="D466" t="s">
        <v>6391</v>
      </c>
      <c r="E466" t="s">
        <v>163</v>
      </c>
    </row>
    <row r="467" spans="1:5" x14ac:dyDescent="0.35">
      <c r="A467" t="s">
        <v>6013</v>
      </c>
      <c r="C467" t="s">
        <v>161</v>
      </c>
      <c r="D467" t="s">
        <v>6389</v>
      </c>
      <c r="E467" t="s">
        <v>163</v>
      </c>
    </row>
    <row r="468" spans="1:5" x14ac:dyDescent="0.35">
      <c r="A468" t="s">
        <v>6011</v>
      </c>
      <c r="C468" t="s">
        <v>161</v>
      </c>
      <c r="D468" t="s">
        <v>6389</v>
      </c>
      <c r="E468" t="s">
        <v>163</v>
      </c>
    </row>
    <row r="469" spans="1:5" x14ac:dyDescent="0.35">
      <c r="A469" t="s">
        <v>6012</v>
      </c>
      <c r="C469" t="s">
        <v>161</v>
      </c>
      <c r="D469" t="s">
        <v>6389</v>
      </c>
      <c r="E469" t="s">
        <v>163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45ED-21AD-4A66-A97F-0469D5E79346}">
  <sheetPr>
    <tabColor theme="3" tint="0.39997558519241921"/>
  </sheetPr>
  <dimension ref="A1:E12"/>
  <sheetViews>
    <sheetView workbookViewId="0">
      <selection activeCell="A42" sqref="A42"/>
    </sheetView>
  </sheetViews>
  <sheetFormatPr defaultColWidth="0" defaultRowHeight="14.5" customHeight="1" zeroHeight="1" x14ac:dyDescent="0.35"/>
  <cols>
    <col min="1" max="1" width="57.1796875" customWidth="1"/>
    <col min="2" max="3" width="8.7265625" customWidth="1"/>
    <col min="4" max="4" width="23.90625" customWidth="1"/>
    <col min="5" max="5" width="8.7265625" customWidth="1"/>
    <col min="6" max="16384" width="8.7265625" hidden="1"/>
  </cols>
  <sheetData>
    <row r="1" spans="1:5" x14ac:dyDescent="0.35">
      <c r="A1" t="s">
        <v>5551</v>
      </c>
      <c r="B1" t="s">
        <v>6020</v>
      </c>
      <c r="C1" t="s">
        <v>5552</v>
      </c>
      <c r="D1" t="s">
        <v>159</v>
      </c>
      <c r="E1" t="s">
        <v>160</v>
      </c>
    </row>
    <row r="2" spans="1:5" x14ac:dyDescent="0.35">
      <c r="A2" t="s">
        <v>6393</v>
      </c>
    </row>
    <row r="3" spans="1:5" x14ac:dyDescent="0.35">
      <c r="A3" t="s">
        <v>6005</v>
      </c>
      <c r="C3" t="s">
        <v>161</v>
      </c>
      <c r="D3" t="s">
        <v>6390</v>
      </c>
      <c r="E3" t="s">
        <v>163</v>
      </c>
    </row>
    <row r="4" spans="1:5" x14ac:dyDescent="0.35">
      <c r="A4" t="s">
        <v>6006</v>
      </c>
      <c r="C4" t="s">
        <v>161</v>
      </c>
      <c r="D4" t="s">
        <v>6390</v>
      </c>
      <c r="E4" t="s">
        <v>163</v>
      </c>
    </row>
    <row r="5" spans="1:5" x14ac:dyDescent="0.35">
      <c r="A5" t="s">
        <v>6004</v>
      </c>
      <c r="C5" t="s">
        <v>320</v>
      </c>
      <c r="D5" t="s">
        <v>6390</v>
      </c>
      <c r="E5" t="s">
        <v>163</v>
      </c>
    </row>
    <row r="6" spans="1:5" x14ac:dyDescent="0.35">
      <c r="A6" t="s">
        <v>6008</v>
      </c>
      <c r="C6" t="s">
        <v>161</v>
      </c>
      <c r="D6" t="s">
        <v>6390</v>
      </c>
      <c r="E6" t="s">
        <v>163</v>
      </c>
    </row>
    <row r="7" spans="1:5" x14ac:dyDescent="0.35">
      <c r="A7" t="s">
        <v>6003</v>
      </c>
      <c r="C7" t="s">
        <v>288</v>
      </c>
      <c r="D7" t="s">
        <v>6390</v>
      </c>
      <c r="E7" t="s">
        <v>163</v>
      </c>
    </row>
    <row r="8" spans="1:5" x14ac:dyDescent="0.35">
      <c r="A8" t="s">
        <v>6007</v>
      </c>
      <c r="C8" t="s">
        <v>161</v>
      </c>
      <c r="D8" t="s">
        <v>6390</v>
      </c>
      <c r="E8" t="s">
        <v>163</v>
      </c>
    </row>
    <row r="9" spans="1:5" x14ac:dyDescent="0.35">
      <c r="A9" t="s">
        <v>6014</v>
      </c>
      <c r="C9" t="s">
        <v>161</v>
      </c>
      <c r="D9" t="s">
        <v>6390</v>
      </c>
      <c r="E9" t="s">
        <v>163</v>
      </c>
    </row>
    <row r="10" spans="1:5" x14ac:dyDescent="0.35">
      <c r="A10" t="s">
        <v>6016</v>
      </c>
      <c r="C10" t="s">
        <v>161</v>
      </c>
      <c r="D10" t="s">
        <v>6390</v>
      </c>
      <c r="E10" t="s">
        <v>163</v>
      </c>
    </row>
    <row r="11" spans="1:5" x14ac:dyDescent="0.35">
      <c r="A11" t="s">
        <v>6017</v>
      </c>
      <c r="C11" t="s">
        <v>161</v>
      </c>
      <c r="D11" t="s">
        <v>6390</v>
      </c>
      <c r="E11" t="s">
        <v>163</v>
      </c>
    </row>
    <row r="12" spans="1:5" ht="14.5" customHeight="1" x14ac:dyDescent="0.35"/>
  </sheetData>
  <autoFilter ref="A1:E11" xr:uid="{50F238D6-9B7C-4250-A51F-B6334F75EEA6}"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38D6-9B7C-4250-A51F-B6334F75EEA6}">
  <sheetPr>
    <tabColor theme="3" tint="0.39997558519241921"/>
  </sheetPr>
  <dimension ref="A1:E6"/>
  <sheetViews>
    <sheetView workbookViewId="0">
      <selection activeCell="A42" sqref="A42"/>
    </sheetView>
  </sheetViews>
  <sheetFormatPr defaultColWidth="0" defaultRowHeight="14.5" zeroHeight="1" x14ac:dyDescent="0.35"/>
  <cols>
    <col min="1" max="1" width="57.1796875" customWidth="1"/>
    <col min="2" max="3" width="8.7265625" customWidth="1"/>
    <col min="4" max="4" width="23.90625" customWidth="1"/>
    <col min="5" max="5" width="8.7265625" customWidth="1"/>
    <col min="6" max="16384" width="8.7265625" hidden="1"/>
  </cols>
  <sheetData>
    <row r="1" spans="1:5" x14ac:dyDescent="0.35">
      <c r="A1" t="s">
        <v>5551</v>
      </c>
      <c r="B1" t="s">
        <v>6020</v>
      </c>
      <c r="C1" t="s">
        <v>5552</v>
      </c>
      <c r="D1" t="s">
        <v>159</v>
      </c>
      <c r="E1" t="s">
        <v>160</v>
      </c>
    </row>
    <row r="2" spans="1:5" x14ac:dyDescent="0.35">
      <c r="A2" t="s">
        <v>6393</v>
      </c>
    </row>
    <row r="3" spans="1:5" x14ac:dyDescent="0.35">
      <c r="A3" t="s">
        <v>6013</v>
      </c>
      <c r="C3" t="s">
        <v>161</v>
      </c>
      <c r="D3" t="s">
        <v>6389</v>
      </c>
      <c r="E3" t="s">
        <v>163</v>
      </c>
    </row>
    <row r="4" spans="1:5" x14ac:dyDescent="0.35"/>
    <row r="5" spans="1:5" x14ac:dyDescent="0.35"/>
    <row r="6" spans="1:5" x14ac:dyDescent="0.35"/>
  </sheetData>
  <autoFilter ref="A1:E3" xr:uid="{50F238D6-9B7C-4250-A51F-B6334F75EEA6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DE3B5E8EEA0148A75B2992DB5AE568" ma:contentTypeVersion="2" ma:contentTypeDescription="Crie um novo documento." ma:contentTypeScope="" ma:versionID="6a9663e3afe46b66f4747e8727e88bfb">
  <xsd:schema xmlns:xsd="http://www.w3.org/2001/XMLSchema" xmlns:xs="http://www.w3.org/2001/XMLSchema" xmlns:p="http://schemas.microsoft.com/office/2006/metadata/properties" xmlns:ns2="d430e7af-d1e6-4004-88b2-681f856f13a3" targetNamespace="http://schemas.microsoft.com/office/2006/metadata/properties" ma:root="true" ma:fieldsID="b19ddf8b992008f07853d7650b68f18d" ns2:_="">
    <xsd:import namespace="d430e7af-d1e6-4004-88b2-681f856f1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0e7af-d1e6-4004-88b2-681f856f1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309C60-68C0-4671-95BE-EC56ECC4C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0e7af-d1e6-4004-88b2-681f856f1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3E1A6F-2E41-4463-9D48-CEBEFA2862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27958-2598-428F-9CAD-B42374FCA0C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MENU</vt:lpstr>
      <vt:lpstr>Todos os entes (exceto estatal)</vt:lpstr>
      <vt:lpstr>Estatais Independentes</vt:lpstr>
      <vt:lpstr>Consórcios e Est. Dependentes</vt:lpstr>
      <vt:lpstr>Cálculos</vt:lpstr>
      <vt:lpstr>Unidades</vt:lpstr>
      <vt:lpstr>Todas Unidades</vt:lpstr>
      <vt:lpstr>Unidade- Estatal indp</vt:lpstr>
      <vt:lpstr>Unid Cons Est</vt:lpstr>
      <vt:lpstr>Planilha1</vt:lpstr>
      <vt:lpstr>Listas</vt:lpstr>
      <vt:lpstr>uf_municipios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tercio.rabelo@tcepi.tc.br</dc:creator>
  <cp:keywords/>
  <dc:description/>
  <cp:lastModifiedBy>Tércio Gomes Rabelo</cp:lastModifiedBy>
  <cp:revision/>
  <dcterms:created xsi:type="dcterms:W3CDTF">2017-01-06T14:37:46Z</dcterms:created>
  <dcterms:modified xsi:type="dcterms:W3CDTF">2026-08-14T13:55:31Z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0x010100CADE3B5E8EEA0148A75B2992DB5AE568</vt:lpwstr>
  </property>
</Properties>
</file>